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drawings/drawing37.xml" ContentType="application/vnd.openxmlformats-officedocument.drawing+xml"/>
  <Override PartName="/xl/tables/table37.xml" ContentType="application/vnd.openxmlformats-officedocument.spreadsheetml.table+xml"/>
  <Override PartName="/xl/drawings/drawing38.xml" ContentType="application/vnd.openxmlformats-officedocument.drawing+xml"/>
  <Override PartName="/xl/tables/table38.xml" ContentType="application/vnd.openxmlformats-officedocument.spreadsheetml.table+xml"/>
  <Override PartName="/xl/drawings/drawing39.xml" ContentType="application/vnd.openxmlformats-officedocument.drawing+xml"/>
  <Override PartName="/xl/tables/table39.xml" ContentType="application/vnd.openxmlformats-officedocument.spreadsheetml.table+xml"/>
  <Override PartName="/xl/drawings/drawing40.xml" ContentType="application/vnd.openxmlformats-officedocument.drawing+xml"/>
  <Override PartName="/xl/tables/table40.xml" ContentType="application/vnd.openxmlformats-officedocument.spreadsheetml.table+xml"/>
  <Override PartName="/xl/drawings/drawing41.xml" ContentType="application/vnd.openxmlformats-officedocument.drawing+xml"/>
  <Override PartName="/xl/tables/table4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C:\Users\nsd\Desktop\NSD_Programski izvještaji_2023\ZA WEB\"/>
    </mc:Choice>
  </mc:AlternateContent>
  <xr:revisionPtr revIDLastSave="0" documentId="13_ncr:1_{F416BFFB-E233-434D-B966-43E7AC54FB2E}" xr6:coauthVersionLast="47" xr6:coauthVersionMax="47" xr10:uidLastSave="{00000000-0000-0000-0000-000000000000}"/>
  <bookViews>
    <workbookView xWindow="-120" yWindow="-120" windowWidth="29040" windowHeight="15840" tabRatio="938" firstSheet="25" activeTab="26" xr2:uid="{00000000-000D-0000-FFFF-FFFF00000000}"/>
  </bookViews>
  <sheets>
    <sheet name="NSD-sažetak" sheetId="1" r:id="rId1"/>
    <sheet name="PROG.IZDACI-sažetak" sheetId="2" r:id="rId2"/>
    <sheet name="Centri-Čarobno dvorište" sheetId="5" r:id="rId3"/>
    <sheet name="Centri-Čarobno dvor.PROG.IZDACI" sheetId="6" r:id="rId4"/>
    <sheet name="Centri-Dan po dan" sheetId="7" r:id="rId5"/>
    <sheet name="Centri-Dan po dan PROG.IZDACI" sheetId="8" r:id="rId6"/>
    <sheet name="Centri-Dani Dubrave" sheetId="9" r:id="rId7"/>
    <sheet name="Centri-Dani Dubrave PROG.IZDACI" sheetId="10" r:id="rId8"/>
    <sheet name="Centri-Dječji folklor" sheetId="11" r:id="rId9"/>
    <sheet name="Dječji folklor-PROG.IZDACI" sheetId="12" r:id="rId10"/>
    <sheet name="Centri-Dječji zbor" sheetId="13" r:id="rId11"/>
    <sheet name="Dječji zbor-PROG.IZDACI " sheetId="14" r:id="rId12"/>
    <sheet name="Centri-Glazbena igraonica" sheetId="15" r:id="rId13"/>
    <sheet name="Glazbena igraonica PROG.IZDACI" sheetId="16" r:id="rId14"/>
    <sheet name="Centri-Gl.progr.nac.manjine" sheetId="17" r:id="rId15"/>
    <sheet name="Gl.prog.nac.manjine-PROG.IZDACI" sheetId="18" r:id="rId16"/>
    <sheet name="Centri-Kazalisni fasnik" sheetId="19" r:id="rId17"/>
    <sheet name="Kazalisni fasnik-PROG.IZDACI " sheetId="20" r:id="rId18"/>
    <sheet name="Centri-Kazaliste izvan centra" sheetId="21" r:id="rId19"/>
    <sheet name="Kaz.izvan centra-PROG.IZDACI" sheetId="22" r:id="rId20"/>
    <sheet name="Centri-Kroz usicu igle" sheetId="23" r:id="rId21"/>
    <sheet name="Kroz usicu igle-PROG.IZDACI" sheetId="24" r:id="rId22"/>
    <sheet name="Centri-Kultura u kvartu" sheetId="25" r:id="rId23"/>
    <sheet name="Kultura u kvartu-PROG.IZDACI" sheetId="26" r:id="rId24"/>
    <sheet name="Centri-Ljeto u Dubravi" sheetId="27" r:id="rId25"/>
    <sheet name="Ljeto u Dubravi-PROG.IZDACI " sheetId="28" r:id="rId26"/>
    <sheet name="Centri-MŠ ilustracije i stripa" sheetId="29" r:id="rId27"/>
    <sheet name="MŠ ilustr. i stripa-PROG.IZDACI" sheetId="30" r:id="rId28"/>
    <sheet name="Centri-MŠPU" sheetId="31" r:id="rId29"/>
    <sheet name="MŠPU-PROG.IZDACI" sheetId="32" r:id="rId30"/>
    <sheet name="Knjižnična-Monografija NSD" sheetId="33" r:id="rId31"/>
    <sheet name="Monografija-PROG.IZDACI" sheetId="34" r:id="rId32"/>
    <sheet name="Centri-Oprostite, ja se odmaram" sheetId="35" r:id="rId33"/>
    <sheet name="Oprostite, ja se...-PROG.IZDACI" sheetId="36" r:id="rId34"/>
    <sheet name="Centri-Petkomedija" sheetId="37" r:id="rId35"/>
    <sheet name="Petkomedija-PROG.IZDACI" sheetId="38" r:id="rId36"/>
    <sheet name="Centri-Pokreti u javnom prostor" sheetId="39" r:id="rId37"/>
    <sheet name="Pokreti u javn.pr.-PROG.IZDACI" sheetId="40" r:id="rId38"/>
    <sheet name="Prigodne kreativne radionice" sheetId="41" r:id="rId39"/>
    <sheet name="Prigodne kr.radion.-PROG.IZDACI" sheetId="42" r:id="rId40"/>
    <sheet name="Centri-Slušaj ovo-tribine" sheetId="43" r:id="rId41"/>
    <sheet name="Slušaj ovo-PROG.IZDACI" sheetId="44" r:id="rId42"/>
    <sheet name="Centri-Srijedom u kazalište" sheetId="45" r:id="rId43"/>
    <sheet name="Srijedom u kazališt-PROG.IZDACI" sheetId="46" r:id="rId44"/>
    <sheet name="Centri-Suvremeno vrijeme" sheetId="47" r:id="rId45"/>
    <sheet name="Suvremeno vrijeme-PROG.IZDACI" sheetId="48" r:id="rId46"/>
    <sheet name="Centri-Tamburaški ansambl" sheetId="49" r:id="rId47"/>
    <sheet name="Tamburaški ansambl-PROG.IZDACI" sheetId="50" r:id="rId48"/>
    <sheet name="Centri-Tri koraka do sreće" sheetId="51" r:id="rId49"/>
    <sheet name="Tri koraka do sreće-PROG.IZDACI" sheetId="52" r:id="rId50"/>
    <sheet name="Centri-Umj.stvaralaštvo za TŽD" sheetId="53" r:id="rId51"/>
    <sheet name="Umj.stvaralaštvo-PROG.IZDACI" sheetId="54" r:id="rId52"/>
    <sheet name="Centri-Uvod u svijet lik.umj." sheetId="55" r:id="rId53"/>
    <sheet name="Uvod u svijet...-PROG.IZDACI" sheetId="56" r:id="rId54"/>
    <sheet name="Centri-Filmski kolosijek" sheetId="57" r:id="rId55"/>
    <sheet name="Filmski kolosijek-PROG.IZDACI" sheetId="58" r:id="rId56"/>
    <sheet name="Centri-Filmski peron" sheetId="59" r:id="rId57"/>
    <sheet name="Filmski peron-PROG.IZDACI" sheetId="60" r:id="rId58"/>
    <sheet name="Glazbena-Koncerti klasične,..." sheetId="61" r:id="rId59"/>
    <sheet name="Koncerti-PROG.IZDACI" sheetId="62" r:id="rId60"/>
    <sheet name="Filmska-Škola crtanog filma" sheetId="63" r:id="rId61"/>
    <sheet name="ŠCF-PROG.IZDACI" sheetId="64" r:id="rId62"/>
    <sheet name="Filmska-KinoKVART" sheetId="65" r:id="rId63"/>
    <sheet name="KinoKVART-PROG.IZDACI" sheetId="66" r:id="rId64"/>
    <sheet name="Kazališna-Mjesečeve sjene" sheetId="67" r:id="rId65"/>
    <sheet name="Mjesečeve sjene-PROG.IZDACI" sheetId="68" r:id="rId66"/>
    <sheet name="Kazališna-Bit će strašno..." sheetId="69" r:id="rId67"/>
    <sheet name="Bit će strašno-PROG.IZDACI" sheetId="70" r:id="rId68"/>
    <sheet name="Kazališna-Nježni sport" sheetId="71" r:id="rId69"/>
    <sheet name="Nježni sport-PROG.IZDACI" sheetId="72" r:id="rId70"/>
    <sheet name="Kazališna-Reprizni DKD" sheetId="73" r:id="rId71"/>
    <sheet name="Reprizni DKD-PROG.IZDACI" sheetId="74" r:id="rId72"/>
    <sheet name="Kazališna-Noć kazališta 2023" sheetId="75" r:id="rId73"/>
    <sheet name="Noć kazališta-PROG.IZDACI" sheetId="76" r:id="rId74"/>
    <sheet name="Amaterizam-DS subvencionirani" sheetId="77" r:id="rId75"/>
    <sheet name="DS-subvenc.-PROG.IZDACI" sheetId="78" r:id="rId76"/>
    <sheet name="Likovna-Galerija Vladimir Filak" sheetId="79" r:id="rId77"/>
    <sheet name="Galerija VF-PROG.IZDACI" sheetId="80" r:id="rId78"/>
    <sheet name="Likovna-Galerija Kontrast" sheetId="81" r:id="rId79"/>
    <sheet name="Galerija Kontrast-PROG.IZDACI" sheetId="82" r:id="rId80"/>
    <sheet name="Likovna-Fotogalerija Dubrava" sheetId="83" r:id="rId81"/>
    <sheet name="Fotogalerija-PROG.IZDACI" sheetId="84" r:id="rId82"/>
  </sheets>
  <definedNames>
    <definedName name="_GoBack" localSheetId="46">'Centri-Tamburaški ansambl'!$C$18</definedName>
    <definedName name="_xlnm.Print_Area" localSheetId="74">'Amaterizam-DS subvencionirani'!$B$9:$C$57</definedName>
    <definedName name="_xlnm.Print_Area" localSheetId="2">'Centri-Čarobno dvorište'!$B$9:$C$57</definedName>
    <definedName name="_xlnm.Print_Area" localSheetId="4">'Centri-Dan po dan'!$B$9:$C$57</definedName>
    <definedName name="_xlnm.Print_Area" localSheetId="6">'Centri-Dani Dubrave'!$B$9:$C$66</definedName>
    <definedName name="_xlnm.Print_Area" localSheetId="8">'Centri-Dječji folklor'!$B$9:$C$56</definedName>
    <definedName name="_xlnm.Print_Area" localSheetId="10">'Centri-Dječji zbor'!$B$9:$C$56</definedName>
    <definedName name="_xlnm.Print_Area" localSheetId="54">'Centri-Filmski kolosijek'!$B$9:$C$56</definedName>
    <definedName name="_xlnm.Print_Area" localSheetId="56">'Centri-Filmski peron'!$B$9:$C$56</definedName>
    <definedName name="_xlnm.Print_Area" localSheetId="14">'Centri-Gl.progr.nac.manjine'!$B$9:$C$56</definedName>
    <definedName name="_xlnm.Print_Area" localSheetId="12">'Centri-Glazbena igraonica'!$B$9:$C$56</definedName>
    <definedName name="_xlnm.Print_Area" localSheetId="16">'Centri-Kazalisni fasnik'!$B$9:$C$56</definedName>
    <definedName name="_xlnm.Print_Area" localSheetId="18">'Centri-Kazaliste izvan centra'!$B$9:$C$57</definedName>
    <definedName name="_xlnm.Print_Area" localSheetId="20">'Centri-Kroz usicu igle'!$B$9:$C$57</definedName>
    <definedName name="_xlnm.Print_Area" localSheetId="22">'Centri-Kultura u kvartu'!$B$9:$C$57</definedName>
    <definedName name="_xlnm.Print_Area" localSheetId="24">'Centri-Ljeto u Dubravi'!$B$9:$C$56</definedName>
    <definedName name="_xlnm.Print_Area" localSheetId="26">'Centri-MŠ ilustracije i stripa'!$B$9:$C$57</definedName>
    <definedName name="_xlnm.Print_Area" localSheetId="28">'Centri-MŠPU'!$B$9:$C$57</definedName>
    <definedName name="_xlnm.Print_Area" localSheetId="32">'Centri-Oprostite, ja se odmaram'!$B$9:$C$58</definedName>
    <definedName name="_xlnm.Print_Area" localSheetId="34">'Centri-Petkomedija'!$B$9:$C$56</definedName>
    <definedName name="_xlnm.Print_Area" localSheetId="36">'Centri-Pokreti u javnom prostor'!$B$9:$C$56</definedName>
    <definedName name="_xlnm.Print_Area" localSheetId="40">'Centri-Slušaj ovo-tribine'!$B$9:$C$56</definedName>
    <definedName name="_xlnm.Print_Area" localSheetId="42">'Centri-Srijedom u kazalište'!$B$9:$C$56</definedName>
    <definedName name="_xlnm.Print_Area" localSheetId="44">'Centri-Suvremeno vrijeme'!$B$9:$C$57</definedName>
    <definedName name="_xlnm.Print_Area" localSheetId="46">'Centri-Tamburaški ansambl'!$B$9:$C$56</definedName>
    <definedName name="_xlnm.Print_Area" localSheetId="48">'Centri-Tri koraka do sreće'!$B$9:$C$56</definedName>
    <definedName name="_xlnm.Print_Area" localSheetId="50">'Centri-Umj.stvaralaštvo za TŽD'!$B$9:$C$57</definedName>
    <definedName name="_xlnm.Print_Area" localSheetId="52">'Centri-Uvod u svijet lik.umj.'!$B$9:$C$56</definedName>
    <definedName name="_xlnm.Print_Area" localSheetId="62">'Filmska-KinoKVART'!$B$9:$C$56</definedName>
    <definedName name="_xlnm.Print_Area" localSheetId="60">'Filmska-Škola crtanog filma'!$B$9:$C$56</definedName>
    <definedName name="_xlnm.Print_Area" localSheetId="58">'Glazbena-Koncerti klasične,...'!$B$9:$C$56</definedName>
    <definedName name="_xlnm.Print_Area" localSheetId="66">'Kazališna-Bit će strašno...'!$B$9:$C$56</definedName>
    <definedName name="_xlnm.Print_Area" localSheetId="64">'Kazališna-Mjesečeve sjene'!$B$9:$C$56</definedName>
    <definedName name="_xlnm.Print_Area" localSheetId="72">'Kazališna-Noć kazališta 2023'!$B$9:$C$59</definedName>
    <definedName name="_xlnm.Print_Area" localSheetId="68">'Kazališna-Nježni sport'!$B$9:$C$57</definedName>
    <definedName name="_xlnm.Print_Area" localSheetId="70">'Kazališna-Reprizni DKD'!$B$9:$C$58</definedName>
    <definedName name="_xlnm.Print_Area" localSheetId="30">'Knjižnična-Monografija NSD'!$B$9:$C$56</definedName>
    <definedName name="_xlnm.Print_Area" localSheetId="80">'Likovna-Fotogalerija Dubrava'!$B$9:$C$57</definedName>
    <definedName name="_xlnm.Print_Area" localSheetId="78">'Likovna-Galerija Kontrast'!$B$9:$C$57</definedName>
    <definedName name="_xlnm.Print_Area" localSheetId="76">'Likovna-Galerija Vladimir Filak'!$B$9:$C$58</definedName>
    <definedName name="_xlnm.Print_Area" localSheetId="0">'NSD-sažetak'!$B$9:$C$57</definedName>
    <definedName name="_xlnm.Print_Area" localSheetId="38">'Prigodne kreativne radionice'!$B$9:$C$56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7" i="64"/>
  <c r="D7" i="64"/>
  <c r="D11" i="64"/>
  <c r="C15" i="64"/>
  <c r="E21" i="8" l="1"/>
  <c r="C157" i="1" l="1"/>
  <c r="C148" i="1"/>
  <c r="C143" i="1"/>
  <c r="C140" i="1"/>
  <c r="C139" i="1" l="1"/>
  <c r="C124" i="1"/>
  <c r="C122" i="1"/>
  <c r="C45" i="1"/>
  <c r="C21" i="1"/>
  <c r="C125" i="1" s="1"/>
  <c r="C123" i="1" l="1"/>
  <c r="C47" i="1"/>
  <c r="C8" i="78"/>
  <c r="C145" i="77"/>
  <c r="D15" i="76"/>
  <c r="D13" i="76"/>
  <c r="C16" i="76"/>
  <c r="C15" i="76"/>
  <c r="C8" i="76" l="1"/>
  <c r="E5" i="74"/>
  <c r="D16" i="74"/>
  <c r="D7" i="74"/>
  <c r="D21" i="74"/>
  <c r="D15" i="74"/>
  <c r="D8" i="74"/>
  <c r="D5" i="74"/>
  <c r="D15" i="72" l="1"/>
  <c r="C16" i="72" l="1"/>
  <c r="C15" i="72"/>
  <c r="C8" i="72"/>
  <c r="D16" i="68"/>
  <c r="C159" i="61"/>
  <c r="C153" i="21" l="1"/>
  <c r="C15" i="22"/>
  <c r="C5" i="22"/>
  <c r="C149" i="21"/>
  <c r="E5" i="10"/>
  <c r="E6" i="10"/>
  <c r="E7" i="10"/>
  <c r="E8" i="10"/>
  <c r="E9" i="10"/>
  <c r="E10" i="10"/>
  <c r="E11" i="10"/>
  <c r="E12" i="10"/>
  <c r="E13" i="10"/>
  <c r="E14" i="10"/>
  <c r="E15" i="10"/>
  <c r="E16" i="10"/>
  <c r="E17" i="10"/>
  <c r="E18" i="10"/>
  <c r="E19" i="10"/>
  <c r="E20" i="10"/>
  <c r="E21" i="10"/>
  <c r="E6" i="8"/>
  <c r="E7" i="8"/>
  <c r="E8" i="8"/>
  <c r="E9" i="8"/>
  <c r="E10" i="8"/>
  <c r="E11" i="8"/>
  <c r="E12" i="8"/>
  <c r="E13" i="8"/>
  <c r="E14" i="8"/>
  <c r="E15" i="8"/>
  <c r="E16" i="8"/>
  <c r="E17" i="8"/>
  <c r="E18" i="8"/>
  <c r="E19" i="8"/>
  <c r="E20" i="8"/>
  <c r="E5" i="8"/>
  <c r="E22" i="52"/>
  <c r="E23" i="52"/>
  <c r="E24" i="52"/>
  <c r="C35" i="37" l="1"/>
  <c r="C36" i="29" l="1"/>
  <c r="C36" i="25" l="1"/>
  <c r="C36" i="7" l="1"/>
  <c r="D19" i="2" l="1"/>
  <c r="C46" i="1"/>
  <c r="E21" i="84"/>
  <c r="E20" i="84"/>
  <c r="E19" i="84"/>
  <c r="E18" i="84"/>
  <c r="E17" i="84"/>
  <c r="E16" i="84"/>
  <c r="E15" i="84"/>
  <c r="E14" i="84"/>
  <c r="E13" i="84"/>
  <c r="E12" i="84"/>
  <c r="E11" i="84"/>
  <c r="E10" i="84"/>
  <c r="E9" i="84"/>
  <c r="E8" i="84"/>
  <c r="E7" i="84"/>
  <c r="E6" i="84"/>
  <c r="E5" i="84"/>
  <c r="E22" i="84" s="1"/>
  <c r="C36" i="83"/>
  <c r="E21" i="82" l="1"/>
  <c r="E20" i="82"/>
  <c r="E19" i="82"/>
  <c r="E18" i="82"/>
  <c r="E17" i="82"/>
  <c r="E16" i="82"/>
  <c r="E15" i="82"/>
  <c r="E14" i="82"/>
  <c r="E13" i="82"/>
  <c r="E12" i="82"/>
  <c r="E11" i="82"/>
  <c r="E10" i="82"/>
  <c r="E9" i="82"/>
  <c r="E8" i="82"/>
  <c r="E7" i="82"/>
  <c r="E6" i="82"/>
  <c r="E5" i="82"/>
  <c r="C36" i="81"/>
  <c r="E22" i="82" l="1"/>
  <c r="E21" i="80"/>
  <c r="E20" i="80"/>
  <c r="E19" i="80"/>
  <c r="E18" i="80"/>
  <c r="E17" i="80"/>
  <c r="E16" i="80"/>
  <c r="E15" i="80"/>
  <c r="E14" i="80"/>
  <c r="E13" i="80"/>
  <c r="E12" i="80"/>
  <c r="E11" i="80"/>
  <c r="E10" i="80"/>
  <c r="E9" i="80"/>
  <c r="E8" i="80"/>
  <c r="E7" i="80"/>
  <c r="E6" i="80"/>
  <c r="E5" i="80"/>
  <c r="C37" i="79"/>
  <c r="E22" i="80" l="1"/>
  <c r="E21" i="78"/>
  <c r="E20" i="78"/>
  <c r="E19" i="78"/>
  <c r="E18" i="78"/>
  <c r="E17" i="78"/>
  <c r="E16" i="78"/>
  <c r="E15" i="78"/>
  <c r="E14" i="78"/>
  <c r="E13" i="78"/>
  <c r="E12" i="78"/>
  <c r="E11" i="78"/>
  <c r="E10" i="78"/>
  <c r="E9" i="78"/>
  <c r="E8" i="78"/>
  <c r="E7" i="78"/>
  <c r="E6" i="78"/>
  <c r="E5" i="78"/>
  <c r="C36" i="77"/>
  <c r="E22" i="78" l="1"/>
  <c r="E21" i="76"/>
  <c r="E20" i="76"/>
  <c r="E19" i="76"/>
  <c r="E18" i="76"/>
  <c r="E17" i="76"/>
  <c r="E16" i="76"/>
  <c r="E15" i="76"/>
  <c r="E14" i="76"/>
  <c r="E13" i="76"/>
  <c r="E12" i="76"/>
  <c r="E11" i="76"/>
  <c r="E10" i="76"/>
  <c r="E9" i="76"/>
  <c r="E8" i="76"/>
  <c r="E7" i="76"/>
  <c r="E6" i="76"/>
  <c r="E5" i="76"/>
  <c r="C38" i="75"/>
  <c r="E22" i="76" l="1"/>
  <c r="E21" i="74"/>
  <c r="E20" i="74"/>
  <c r="E19" i="74"/>
  <c r="E18" i="74"/>
  <c r="E17" i="74"/>
  <c r="E16" i="74"/>
  <c r="E15" i="74"/>
  <c r="E14" i="74"/>
  <c r="E13" i="74"/>
  <c r="E12" i="74"/>
  <c r="E11" i="74"/>
  <c r="E10" i="74"/>
  <c r="E9" i="74"/>
  <c r="E8" i="74"/>
  <c r="E7" i="74"/>
  <c r="E6" i="74"/>
  <c r="C37" i="73"/>
  <c r="E22" i="74" l="1"/>
  <c r="E21" i="72"/>
  <c r="E20" i="72"/>
  <c r="E19" i="72"/>
  <c r="E18" i="72"/>
  <c r="E17" i="72"/>
  <c r="E16" i="72"/>
  <c r="E15" i="72"/>
  <c r="E14" i="72"/>
  <c r="E13" i="72"/>
  <c r="E12" i="72"/>
  <c r="E11" i="72"/>
  <c r="E10" i="72"/>
  <c r="E9" i="72"/>
  <c r="E8" i="72"/>
  <c r="E7" i="72"/>
  <c r="E6" i="72"/>
  <c r="E5" i="72"/>
  <c r="C36" i="71"/>
  <c r="E22" i="72" l="1"/>
  <c r="E21" i="70"/>
  <c r="E20" i="70"/>
  <c r="E19" i="70"/>
  <c r="E18" i="70"/>
  <c r="E17" i="70"/>
  <c r="E16" i="70"/>
  <c r="E15" i="70"/>
  <c r="E14" i="70"/>
  <c r="E13" i="70"/>
  <c r="E12" i="70"/>
  <c r="E11" i="70"/>
  <c r="E10" i="70"/>
  <c r="E9" i="70"/>
  <c r="E8" i="70"/>
  <c r="E7" i="70"/>
  <c r="E6" i="70"/>
  <c r="E5" i="70"/>
  <c r="C35" i="69"/>
  <c r="E22" i="70" l="1"/>
  <c r="E21" i="68"/>
  <c r="E20" i="68"/>
  <c r="E19" i="68"/>
  <c r="E18" i="68"/>
  <c r="E17" i="68"/>
  <c r="E16" i="68"/>
  <c r="E15" i="68"/>
  <c r="E14" i="68"/>
  <c r="E13" i="68"/>
  <c r="E12" i="68"/>
  <c r="E11" i="68"/>
  <c r="E10" i="68"/>
  <c r="E9" i="68"/>
  <c r="E8" i="68"/>
  <c r="E7" i="68"/>
  <c r="E6" i="68"/>
  <c r="E5" i="68"/>
  <c r="C35" i="67"/>
  <c r="E21" i="66"/>
  <c r="E20" i="66"/>
  <c r="E19" i="66"/>
  <c r="E18" i="66"/>
  <c r="E17" i="66"/>
  <c r="E16" i="66"/>
  <c r="E15" i="66"/>
  <c r="E14" i="66"/>
  <c r="E13" i="66"/>
  <c r="E12" i="66"/>
  <c r="E11" i="66"/>
  <c r="E10" i="66"/>
  <c r="E9" i="66"/>
  <c r="E8" i="66"/>
  <c r="E7" i="66"/>
  <c r="E6" i="66"/>
  <c r="E5" i="66"/>
  <c r="E22" i="66" s="1"/>
  <c r="C35" i="65"/>
  <c r="E21" i="64"/>
  <c r="E20" i="64"/>
  <c r="E19" i="64"/>
  <c r="E18" i="64"/>
  <c r="E17" i="64"/>
  <c r="E16" i="64"/>
  <c r="E15" i="64"/>
  <c r="E14" i="64"/>
  <c r="E13" i="64"/>
  <c r="E12" i="64"/>
  <c r="E11" i="64"/>
  <c r="E10" i="64"/>
  <c r="E9" i="64"/>
  <c r="E8" i="64"/>
  <c r="E7" i="64"/>
  <c r="E6" i="64"/>
  <c r="E5" i="64"/>
  <c r="C35" i="63"/>
  <c r="E21" i="62"/>
  <c r="E20" i="62"/>
  <c r="E19" i="62"/>
  <c r="E18" i="62"/>
  <c r="E17" i="62"/>
  <c r="E16" i="62"/>
  <c r="E15" i="62"/>
  <c r="E14" i="62"/>
  <c r="E13" i="62"/>
  <c r="E12" i="62"/>
  <c r="E11" i="62"/>
  <c r="E10" i="62"/>
  <c r="E9" i="62"/>
  <c r="E8" i="62"/>
  <c r="E7" i="62"/>
  <c r="E6" i="62"/>
  <c r="E5" i="62"/>
  <c r="C35" i="61"/>
  <c r="E21" i="60"/>
  <c r="E20" i="60"/>
  <c r="E19" i="60"/>
  <c r="E18" i="60"/>
  <c r="E17" i="60"/>
  <c r="E16" i="60"/>
  <c r="E15" i="60"/>
  <c r="E14" i="60"/>
  <c r="E13" i="60"/>
  <c r="E12" i="60"/>
  <c r="E11" i="60"/>
  <c r="E10" i="60"/>
  <c r="E9" i="60"/>
  <c r="E8" i="60"/>
  <c r="E7" i="60"/>
  <c r="E6" i="60"/>
  <c r="E5" i="60"/>
  <c r="C35" i="59"/>
  <c r="E21" i="58"/>
  <c r="E20" i="58"/>
  <c r="E19" i="58"/>
  <c r="E18" i="58"/>
  <c r="E17" i="58"/>
  <c r="E16" i="58"/>
  <c r="E15" i="58"/>
  <c r="E14" i="58"/>
  <c r="E13" i="58"/>
  <c r="E12" i="58"/>
  <c r="E11" i="58"/>
  <c r="E10" i="58"/>
  <c r="E9" i="58"/>
  <c r="E8" i="58"/>
  <c r="E7" i="58"/>
  <c r="E6" i="58"/>
  <c r="E5" i="58"/>
  <c r="C35" i="57"/>
  <c r="E21" i="56"/>
  <c r="E20" i="56"/>
  <c r="E19" i="56"/>
  <c r="E18" i="56"/>
  <c r="E17" i="56"/>
  <c r="E16" i="56"/>
  <c r="E15" i="56"/>
  <c r="E14" i="56"/>
  <c r="E13" i="56"/>
  <c r="E12" i="56"/>
  <c r="E11" i="56"/>
  <c r="E10" i="56"/>
  <c r="E9" i="56"/>
  <c r="E8" i="56"/>
  <c r="E7" i="56"/>
  <c r="E6" i="56"/>
  <c r="E5" i="56"/>
  <c r="C35" i="55"/>
  <c r="E21" i="54"/>
  <c r="E20" i="54"/>
  <c r="E19" i="54"/>
  <c r="E18" i="54"/>
  <c r="E17" i="54"/>
  <c r="E16" i="54"/>
  <c r="E15" i="54"/>
  <c r="E14" i="54"/>
  <c r="E13" i="54"/>
  <c r="E12" i="54"/>
  <c r="E11" i="54"/>
  <c r="E10" i="54"/>
  <c r="E9" i="54"/>
  <c r="E8" i="54"/>
  <c r="E7" i="54"/>
  <c r="E6" i="54"/>
  <c r="E5" i="54"/>
  <c r="E22" i="54" s="1"/>
  <c r="C36" i="53"/>
  <c r="E21" i="52"/>
  <c r="E20" i="52"/>
  <c r="E19" i="52"/>
  <c r="E18" i="52"/>
  <c r="E17" i="52"/>
  <c r="E16" i="52"/>
  <c r="E15" i="52"/>
  <c r="E14" i="52"/>
  <c r="E13" i="52"/>
  <c r="E12" i="52"/>
  <c r="E11" i="52"/>
  <c r="E10" i="52"/>
  <c r="E9" i="52"/>
  <c r="E8" i="52"/>
  <c r="E7" i="52"/>
  <c r="E6" i="52"/>
  <c r="E5" i="52"/>
  <c r="C35" i="51"/>
  <c r="E21" i="50"/>
  <c r="E20" i="50"/>
  <c r="E19" i="50"/>
  <c r="E18" i="50"/>
  <c r="E17" i="50"/>
  <c r="E16" i="50"/>
  <c r="E15" i="50"/>
  <c r="E14" i="50"/>
  <c r="E13" i="50"/>
  <c r="E12" i="50"/>
  <c r="E11" i="50"/>
  <c r="E10" i="50"/>
  <c r="E9" i="50"/>
  <c r="E8" i="50"/>
  <c r="E7" i="50"/>
  <c r="E6" i="50"/>
  <c r="E5" i="50"/>
  <c r="C35" i="49"/>
  <c r="E21" i="48"/>
  <c r="E20" i="48"/>
  <c r="E19" i="48"/>
  <c r="E18" i="48"/>
  <c r="E17" i="48"/>
  <c r="E16" i="48"/>
  <c r="E15" i="48"/>
  <c r="E14" i="48"/>
  <c r="E13" i="48"/>
  <c r="E12" i="48"/>
  <c r="E11" i="48"/>
  <c r="E10" i="48"/>
  <c r="E9" i="48"/>
  <c r="E8" i="48"/>
  <c r="E7" i="48"/>
  <c r="E6" i="48"/>
  <c r="E5" i="48"/>
  <c r="C36" i="47"/>
  <c r="E21" i="46"/>
  <c r="E20" i="46"/>
  <c r="E19" i="46"/>
  <c r="E18" i="46"/>
  <c r="E17" i="46"/>
  <c r="E16" i="46"/>
  <c r="E15" i="46"/>
  <c r="E14" i="46"/>
  <c r="E13" i="46"/>
  <c r="E12" i="46"/>
  <c r="E11" i="46"/>
  <c r="E10" i="46"/>
  <c r="E9" i="46"/>
  <c r="E8" i="46"/>
  <c r="E7" i="46"/>
  <c r="E6" i="46"/>
  <c r="E5" i="46"/>
  <c r="C35" i="45"/>
  <c r="E21" i="44"/>
  <c r="E20" i="44"/>
  <c r="E19" i="44"/>
  <c r="E18" i="44"/>
  <c r="E17" i="44"/>
  <c r="E16" i="44"/>
  <c r="E15" i="44"/>
  <c r="E14" i="44"/>
  <c r="E13" i="44"/>
  <c r="E12" i="44"/>
  <c r="E11" i="44"/>
  <c r="E10" i="44"/>
  <c r="E9" i="44"/>
  <c r="E8" i="44"/>
  <c r="E7" i="44"/>
  <c r="E6" i="44"/>
  <c r="E5" i="44"/>
  <c r="C35" i="43"/>
  <c r="E21" i="42"/>
  <c r="E20" i="42"/>
  <c r="E19" i="42"/>
  <c r="E18" i="42"/>
  <c r="E17" i="42"/>
  <c r="E16" i="42"/>
  <c r="E15" i="42"/>
  <c r="E14" i="42"/>
  <c r="E13" i="42"/>
  <c r="E12" i="42"/>
  <c r="E11" i="42"/>
  <c r="E10" i="42"/>
  <c r="E9" i="42"/>
  <c r="E8" i="42"/>
  <c r="E7" i="42"/>
  <c r="E6" i="42"/>
  <c r="E5" i="42"/>
  <c r="C35" i="41"/>
  <c r="E21" i="40"/>
  <c r="E20" i="40"/>
  <c r="E19" i="40"/>
  <c r="E18" i="40"/>
  <c r="E17" i="40"/>
  <c r="E16" i="40"/>
  <c r="E15" i="40"/>
  <c r="E14" i="40"/>
  <c r="E13" i="40"/>
  <c r="E12" i="40"/>
  <c r="E11" i="40"/>
  <c r="E10" i="40"/>
  <c r="E9" i="40"/>
  <c r="E8" i="40"/>
  <c r="E7" i="40"/>
  <c r="E6" i="40"/>
  <c r="E5" i="40"/>
  <c r="C35" i="39"/>
  <c r="E21" i="38"/>
  <c r="E20" i="38"/>
  <c r="E19" i="38"/>
  <c r="E18" i="38"/>
  <c r="E17" i="38"/>
  <c r="E16" i="38"/>
  <c r="E15" i="38"/>
  <c r="E14" i="38"/>
  <c r="E13" i="38"/>
  <c r="E12" i="38"/>
  <c r="E11" i="38"/>
  <c r="E10" i="38"/>
  <c r="E9" i="38"/>
  <c r="E8" i="38"/>
  <c r="E7" i="38"/>
  <c r="E6" i="38"/>
  <c r="E5" i="38"/>
  <c r="E22" i="38" s="1"/>
  <c r="E21" i="36"/>
  <c r="E20" i="36"/>
  <c r="E19" i="36"/>
  <c r="E18" i="36"/>
  <c r="E17" i="36"/>
  <c r="E16" i="36"/>
  <c r="E15" i="36"/>
  <c r="E14" i="36"/>
  <c r="E13" i="36"/>
  <c r="E12" i="36"/>
  <c r="E11" i="36"/>
  <c r="E10" i="36"/>
  <c r="E9" i="36"/>
  <c r="E8" i="36"/>
  <c r="E7" i="36"/>
  <c r="E6" i="36"/>
  <c r="E5" i="36"/>
  <c r="C37" i="35"/>
  <c r="E21" i="34"/>
  <c r="E20" i="34"/>
  <c r="E19" i="34"/>
  <c r="E18" i="34"/>
  <c r="E17" i="34"/>
  <c r="E16" i="34"/>
  <c r="E15" i="34"/>
  <c r="E14" i="34"/>
  <c r="E13" i="34"/>
  <c r="E12" i="34"/>
  <c r="E11" i="34"/>
  <c r="E10" i="34"/>
  <c r="E9" i="34"/>
  <c r="E8" i="34"/>
  <c r="E7" i="34"/>
  <c r="E6" i="34"/>
  <c r="E5" i="34"/>
  <c r="C35" i="33"/>
  <c r="E21" i="32"/>
  <c r="E20" i="32"/>
  <c r="E19" i="32"/>
  <c r="E18" i="32"/>
  <c r="E17" i="32"/>
  <c r="E16" i="32"/>
  <c r="E15" i="32"/>
  <c r="E14" i="32"/>
  <c r="E13" i="32"/>
  <c r="E12" i="32"/>
  <c r="E11" i="32"/>
  <c r="E10" i="32"/>
  <c r="E9" i="32"/>
  <c r="E8" i="32"/>
  <c r="E7" i="32"/>
  <c r="E6" i="32"/>
  <c r="E5" i="32"/>
  <c r="C36" i="31"/>
  <c r="E21" i="30"/>
  <c r="E20" i="30"/>
  <c r="E19" i="30"/>
  <c r="E18" i="30"/>
  <c r="E17" i="30"/>
  <c r="E16" i="30"/>
  <c r="E15" i="30"/>
  <c r="E14" i="30"/>
  <c r="E13" i="30"/>
  <c r="E12" i="30"/>
  <c r="E11" i="30"/>
  <c r="E10" i="30"/>
  <c r="E9" i="30"/>
  <c r="E8" i="30"/>
  <c r="E7" i="30"/>
  <c r="E6" i="30"/>
  <c r="E5" i="30"/>
  <c r="E21" i="28"/>
  <c r="E20" i="28"/>
  <c r="E19" i="28"/>
  <c r="E18" i="28"/>
  <c r="E17" i="28"/>
  <c r="E16" i="28"/>
  <c r="E15" i="28"/>
  <c r="E14" i="28"/>
  <c r="E13" i="28"/>
  <c r="E12" i="28"/>
  <c r="E11" i="28"/>
  <c r="E10" i="28"/>
  <c r="E9" i="28"/>
  <c r="E8" i="28"/>
  <c r="E7" i="28"/>
  <c r="E6" i="28"/>
  <c r="E5" i="28"/>
  <c r="C35" i="27"/>
  <c r="E21" i="26"/>
  <c r="E20" i="26"/>
  <c r="E19" i="26"/>
  <c r="E18" i="26"/>
  <c r="E17" i="26"/>
  <c r="E16" i="26"/>
  <c r="E15" i="26"/>
  <c r="E14" i="26"/>
  <c r="E13" i="26"/>
  <c r="E12" i="26"/>
  <c r="E11" i="26"/>
  <c r="E10" i="26"/>
  <c r="E9" i="26"/>
  <c r="E8" i="26"/>
  <c r="E7" i="26"/>
  <c r="E6" i="26"/>
  <c r="E5" i="26"/>
  <c r="E21" i="24"/>
  <c r="E20" i="24"/>
  <c r="E19" i="24"/>
  <c r="E18" i="24"/>
  <c r="E17" i="24"/>
  <c r="E16" i="24"/>
  <c r="E15" i="24"/>
  <c r="E14" i="24"/>
  <c r="E13" i="24"/>
  <c r="E12" i="24"/>
  <c r="E11" i="24"/>
  <c r="E10" i="24"/>
  <c r="E9" i="24"/>
  <c r="E8" i="24"/>
  <c r="E7" i="24"/>
  <c r="E6" i="24"/>
  <c r="E5" i="24"/>
  <c r="C36" i="23"/>
  <c r="E21" i="22"/>
  <c r="E20" i="22"/>
  <c r="E19" i="22"/>
  <c r="E18" i="22"/>
  <c r="E17" i="22"/>
  <c r="E16" i="22"/>
  <c r="E15" i="22"/>
  <c r="E14" i="22"/>
  <c r="E13" i="22"/>
  <c r="E12" i="22"/>
  <c r="E11" i="22"/>
  <c r="E10" i="22"/>
  <c r="E9" i="22"/>
  <c r="E8" i="22"/>
  <c r="E7" i="22"/>
  <c r="E6" i="22"/>
  <c r="E5" i="22"/>
  <c r="C36" i="21"/>
  <c r="E21" i="20"/>
  <c r="E20" i="20"/>
  <c r="E19" i="20"/>
  <c r="E18" i="20"/>
  <c r="E17" i="20"/>
  <c r="E16" i="20"/>
  <c r="E15" i="20"/>
  <c r="E14" i="20"/>
  <c r="E13" i="20"/>
  <c r="E12" i="20"/>
  <c r="E11" i="20"/>
  <c r="E10" i="20"/>
  <c r="E9" i="20"/>
  <c r="E8" i="20"/>
  <c r="E7" i="20"/>
  <c r="E6" i="20"/>
  <c r="E5" i="20"/>
  <c r="C35" i="19"/>
  <c r="E21" i="18"/>
  <c r="E20" i="18"/>
  <c r="E19" i="18"/>
  <c r="E18" i="18"/>
  <c r="E17" i="18"/>
  <c r="E16" i="18"/>
  <c r="E15" i="18"/>
  <c r="E14" i="18"/>
  <c r="E13" i="18"/>
  <c r="E12" i="18"/>
  <c r="E11" i="18"/>
  <c r="E10" i="18"/>
  <c r="E9" i="18"/>
  <c r="E8" i="18"/>
  <c r="E7" i="18"/>
  <c r="E6" i="18"/>
  <c r="E5" i="18"/>
  <c r="C35" i="17"/>
  <c r="E21" i="16"/>
  <c r="E20" i="16"/>
  <c r="E19" i="16"/>
  <c r="E18" i="16"/>
  <c r="E17" i="16"/>
  <c r="E16" i="16"/>
  <c r="E15" i="16"/>
  <c r="E14" i="16"/>
  <c r="E13" i="16"/>
  <c r="E12" i="16"/>
  <c r="E11" i="16"/>
  <c r="E10" i="16"/>
  <c r="E9" i="16"/>
  <c r="E8" i="16"/>
  <c r="E7" i="16"/>
  <c r="E6" i="16"/>
  <c r="E5" i="16"/>
  <c r="C35" i="15"/>
  <c r="E21" i="14"/>
  <c r="E20" i="14"/>
  <c r="E19" i="14"/>
  <c r="E18" i="14"/>
  <c r="E17" i="14"/>
  <c r="E16" i="14"/>
  <c r="E15" i="14"/>
  <c r="E14" i="14"/>
  <c r="E13" i="14"/>
  <c r="E12" i="14"/>
  <c r="E11" i="14"/>
  <c r="E10" i="14"/>
  <c r="E9" i="14"/>
  <c r="E8" i="14"/>
  <c r="E7" i="14"/>
  <c r="E6" i="14"/>
  <c r="E5" i="14"/>
  <c r="C35" i="13"/>
  <c r="E21" i="12"/>
  <c r="E20" i="12"/>
  <c r="E19" i="12"/>
  <c r="E18" i="12"/>
  <c r="E17" i="12"/>
  <c r="E16" i="12"/>
  <c r="E15" i="12"/>
  <c r="E14" i="12"/>
  <c r="E13" i="12"/>
  <c r="E12" i="12"/>
  <c r="E11" i="12"/>
  <c r="E10" i="12"/>
  <c r="E9" i="12"/>
  <c r="E8" i="12"/>
  <c r="E7" i="12"/>
  <c r="E6" i="12"/>
  <c r="E5" i="12"/>
  <c r="C35" i="11"/>
  <c r="E22" i="10"/>
  <c r="C45" i="9"/>
  <c r="E22" i="8"/>
  <c r="E21" i="6"/>
  <c r="E20" i="6"/>
  <c r="E19" i="6"/>
  <c r="E18" i="6"/>
  <c r="E17" i="6"/>
  <c r="E16" i="6"/>
  <c r="E15" i="6"/>
  <c r="E14" i="6"/>
  <c r="E13" i="6"/>
  <c r="E12" i="6"/>
  <c r="E11" i="6"/>
  <c r="E10" i="6"/>
  <c r="E9" i="6"/>
  <c r="E8" i="6"/>
  <c r="E7" i="6"/>
  <c r="E6" i="6"/>
  <c r="E5" i="6"/>
  <c r="C36" i="5"/>
  <c r="E21" i="2"/>
  <c r="E20" i="2"/>
  <c r="E19" i="2"/>
  <c r="E18" i="2"/>
  <c r="E17" i="2"/>
  <c r="E16" i="2"/>
  <c r="E15" i="2"/>
  <c r="E14" i="2"/>
  <c r="E13" i="2"/>
  <c r="E12" i="2"/>
  <c r="E11" i="2"/>
  <c r="E10" i="2"/>
  <c r="E9" i="2"/>
  <c r="E8" i="2"/>
  <c r="E7" i="2"/>
  <c r="E6" i="2"/>
  <c r="E5" i="2"/>
  <c r="C36" i="1"/>
  <c r="E22" i="6" l="1"/>
  <c r="E22" i="12"/>
  <c r="E22" i="24"/>
  <c r="E22" i="34"/>
  <c r="E22" i="50"/>
  <c r="E22" i="16"/>
  <c r="E22" i="20"/>
  <c r="E22" i="14"/>
  <c r="E22" i="32"/>
  <c r="E22" i="56"/>
  <c r="E22" i="64"/>
  <c r="E22" i="68"/>
  <c r="E22" i="22"/>
  <c r="E22" i="28"/>
  <c r="E22" i="40"/>
  <c r="E22" i="62"/>
  <c r="E22" i="30"/>
  <c r="E25" i="52"/>
  <c r="E22" i="36"/>
  <c r="E22" i="44"/>
  <c r="E22" i="58"/>
  <c r="E22" i="18"/>
  <c r="E22" i="26"/>
  <c r="E22" i="42"/>
  <c r="E22" i="46"/>
  <c r="E22" i="60"/>
  <c r="E22" i="48"/>
  <c r="E22" i="2"/>
</calcChain>
</file>

<file path=xl/sharedStrings.xml><?xml version="1.0" encoding="utf-8"?>
<sst xmlns="http://schemas.openxmlformats.org/spreadsheetml/2006/main" count="7988" uniqueCount="541">
  <si>
    <t>OBRAZAC POLUGODIŠNJEG IZVJEŠĆA USTANOVA O REALIZIRANIM PROGRAMIMA I NAMJENSKOM KORIŠTENJU SREDSTAVA ZA 2023.</t>
  </si>
  <si>
    <t>USTANOVA:</t>
  </si>
  <si>
    <t>OPĆI PODACI</t>
  </si>
  <si>
    <t>Klasa Ugovora:</t>
  </si>
  <si>
    <t>Urbroj Ugovora:</t>
  </si>
  <si>
    <t>Iznos Ugovora:</t>
  </si>
  <si>
    <t>Datum Ugovora:</t>
  </si>
  <si>
    <t>Telefon:</t>
  </si>
  <si>
    <t>E-mail:</t>
  </si>
  <si>
    <t>Fax:</t>
  </si>
  <si>
    <t>Adresa:</t>
  </si>
  <si>
    <t>Naziv programa:</t>
  </si>
  <si>
    <t>Autor, voditelj projekta-programa:</t>
  </si>
  <si>
    <t>Mjesto i vrijeme realizacije:</t>
  </si>
  <si>
    <t>Ukupan broj posjetitelja ili polaznika:</t>
  </si>
  <si>
    <t>Broj sudionika i izvođača:</t>
  </si>
  <si>
    <t>REALIZACIJA PROGRAMA</t>
  </si>
  <si>
    <t>Kratki opis programa</t>
  </si>
  <si>
    <t>FINANCIJSKI PREGLED UKUPNIH SREDSTAVA(PRIHODI)</t>
  </si>
  <si>
    <t>(Ispuniti za svaku programsku jedinicu)</t>
  </si>
  <si>
    <t>Prihod Gradskog ureda za kulturu, međugradsku i međunarodnu suradnju i civilno društvo</t>
  </si>
  <si>
    <t>Ostali prihodi iz Proračuna Grada Zagreba (navesti koji)</t>
  </si>
  <si>
    <t>Prihod iz državnog proračuna (navesti koji)</t>
  </si>
  <si>
    <t>Prihod iz europskih fondova i programa</t>
  </si>
  <si>
    <t>Prihodi od sponzora i donacija</t>
  </si>
  <si>
    <t>Vlastiti prihod (od prodaje programa, članarine, ulaznice, prihod od zakupa…)</t>
  </si>
  <si>
    <t xml:space="preserve">Ostali prihodi  </t>
  </si>
  <si>
    <t>UKUPNO</t>
  </si>
  <si>
    <t>PREGLED UKUPNIH RASHODA</t>
  </si>
  <si>
    <t>Preslike računa potrebno je posložiti prema programskim izdacima.</t>
  </si>
  <si>
    <t xml:space="preserve">KLIKNITE OVDJE I UNESITE PODATKE U TABLICU </t>
  </si>
  <si>
    <t>PROGRAMSKI POKAZATELJI</t>
  </si>
  <si>
    <t>Broj prodanih ulaznica:</t>
  </si>
  <si>
    <t>Broj posjetitelja:</t>
  </si>
  <si>
    <t>Prihod od prodaje ulaznica:</t>
  </si>
  <si>
    <t>MEDIJSKA VIDLJIVOST PROGRAMA</t>
  </si>
  <si>
    <t>Nazočnost u medijima:</t>
  </si>
  <si>
    <t>Oglašavanje u medijima (broj oglasa):</t>
  </si>
  <si>
    <t>Tiskani promo materijal</t>
  </si>
  <si>
    <t>Plakat:</t>
  </si>
  <si>
    <t>Letak:</t>
  </si>
  <si>
    <t>Knjižica:</t>
  </si>
  <si>
    <t>Po potrebi dodati redove pritiskom na tipku TAB na tipkovnici</t>
  </si>
  <si>
    <t>Redni broj</t>
  </si>
  <si>
    <t>Programski izdaci (sve troškove potrebno je specificirati)</t>
  </si>
  <si>
    <t xml:space="preserve">SREDSTVA GRADSKOG UREDA ZA KULTURU </t>
  </si>
  <si>
    <t>SREDSTVA IZ OSTALIH IZVORA</t>
  </si>
  <si>
    <t>Total</t>
  </si>
  <si>
    <t>PODACI O PREDSTAVI</t>
  </si>
  <si>
    <t>Autor</t>
  </si>
  <si>
    <t>Naslov</t>
  </si>
  <si>
    <t>Redatelj</t>
  </si>
  <si>
    <t>Broj 
izvedbi</t>
  </si>
  <si>
    <t>Broj 
posjetitelja</t>
  </si>
  <si>
    <t>Prosječna 
popunjenost dvorane</t>
  </si>
  <si>
    <t>Broj 
gratis ulaznica*</t>
  </si>
  <si>
    <t>Broj prodanih ulaznica</t>
  </si>
  <si>
    <t>Ostvaren prihod</t>
  </si>
  <si>
    <t>Prosječna cijena ulaznice</t>
  </si>
  <si>
    <t>GOSTOVANJA U ZEMLJI</t>
  </si>
  <si>
    <t>Mjesto</t>
  </si>
  <si>
    <t>Broj izvedbi</t>
  </si>
  <si>
    <t>Broj posjetitelja</t>
  </si>
  <si>
    <t>Ostvaren prihod 
od ulaznica</t>
  </si>
  <si>
    <t>GOSTOVANJA U INOZEMSTVU</t>
  </si>
  <si>
    <t>FESTIVALI U ZEMLJI</t>
  </si>
  <si>
    <t>Naslov predstave</t>
  </si>
  <si>
    <t>Festival</t>
  </si>
  <si>
    <t>Nagrade</t>
  </si>
  <si>
    <t>FESTIVALI U INOZEMSTVU</t>
  </si>
  <si>
    <t>Ostale nagrade i priznanja :</t>
  </si>
  <si>
    <t>OSTALI PROGRAMSKI POKAZATELJI - ISPUNJAVAJU SAMO JAVNA GRADSKA KAZALIŠTA</t>
  </si>
  <si>
    <t>SPECIFIKACIJA I POPIS RAČUNA ZA NABAVU KNJIŽNIČNE GRAĐE</t>
  </si>
  <si>
    <t>OSTALI PROGRAMSKI POKAZATELJI - ISPUNJAVAJU SAMO KNJIŽNICE GRADA ZAGREBA</t>
  </si>
  <si>
    <t>FINANCIJSKO IZVJEŠĆE ZA NABAVU KNJIŽNE I NEKNJIŽNE GRAĐE IZ SREDSTAVA (SREDSTVA OSNIVAČA) PREMA NAKLADNICIMA</t>
  </si>
  <si>
    <t>TERMINI I LOKACIJE</t>
  </si>
  <si>
    <t>Datum početka održavanja programa:</t>
  </si>
  <si>
    <t>Datum završetka održavanja programa:</t>
  </si>
  <si>
    <t>Trajanje programa u danima:</t>
  </si>
  <si>
    <t>Mjesto održavanja/realizacije:</t>
  </si>
  <si>
    <t>AUTORI, UMJETNICI, POLAZNICI</t>
  </si>
  <si>
    <t>Osoba zadužena za organizaciju programa:</t>
  </si>
  <si>
    <t>Broj polaznika programa:</t>
  </si>
  <si>
    <t>Broj korisnika programa:</t>
  </si>
  <si>
    <t>Broj posjetitelja programa:</t>
  </si>
  <si>
    <t>Broj izvođača/umjetnika koji su sudjelovali u programu:</t>
  </si>
  <si>
    <t>OSTALI PODACI O PROGRAMU</t>
  </si>
  <si>
    <t>Program se proveo:</t>
  </si>
  <si>
    <t>Djelatnost u koju program spada:</t>
  </si>
  <si>
    <t>Da li se program provodio uz naplatu korisnicima:</t>
  </si>
  <si>
    <t>Iznos participacije naplate:</t>
  </si>
  <si>
    <t>Da li je program bio financiran iz drugog izvora</t>
  </si>
  <si>
    <t>Kolikim iznosom:</t>
  </si>
  <si>
    <t>Izvor dodatnog financiranja:</t>
  </si>
  <si>
    <t>Kojoj je skupini program bio namijenjen:</t>
  </si>
  <si>
    <t>Kategorija programa:</t>
  </si>
  <si>
    <t>FINANCIJSKI PODACI  O RASHODIMA</t>
  </si>
  <si>
    <t>Rashodi poslovanja</t>
  </si>
  <si>
    <t>Naknade troškova zaposlenima</t>
  </si>
  <si>
    <t>Ostale naknade troškova zaposlenima</t>
  </si>
  <si>
    <t>Rashodi za materijal i energiju</t>
  </si>
  <si>
    <t>Uredski materijal i ostali materijalni rashodi</t>
  </si>
  <si>
    <t>Materijal i sirovine</t>
  </si>
  <si>
    <t>Rashodi za usluge</t>
  </si>
  <si>
    <t>Usluge promidžbe i informiranja</t>
  </si>
  <si>
    <t>Zakupnine i najamnine</t>
  </si>
  <si>
    <t>Intelektualne i osobne usluge</t>
  </si>
  <si>
    <t>Ostale usluge</t>
  </si>
  <si>
    <t>Ostali nespomenuti rashodi poslovanja</t>
  </si>
  <si>
    <t>Reprezentacija</t>
  </si>
  <si>
    <t>OSTALI PROGRAMSKI POKAZATELJI - ISPUJAVAJU SAMO CENTRI ZA KULTURU I NARODNA SVEUČILIŠTA</t>
  </si>
  <si>
    <t>Broj programa ili koncerata</t>
  </si>
  <si>
    <t>Preslike plaćenih računa i ispis prometa od FINA-e / poslovne banke ili Internet bankarstva osigurati na zahtjev Gradskog ureda.</t>
  </si>
  <si>
    <t>Službena putovanja</t>
  </si>
  <si>
    <t>Sitni inventar i autogume</t>
  </si>
  <si>
    <t>Usluge telefona, pošte i prijevoza</t>
  </si>
  <si>
    <t>Usluge tekućeg i investicijskog održavanja</t>
  </si>
  <si>
    <t>Pristojbe i naknade</t>
  </si>
  <si>
    <t>Članarine i norme</t>
  </si>
  <si>
    <t>Naknade troškova osobama izvan radnog odnosa</t>
  </si>
  <si>
    <t>Energija</t>
  </si>
  <si>
    <t>1.</t>
  </si>
  <si>
    <t>2.</t>
  </si>
  <si>
    <t>3.</t>
  </si>
  <si>
    <t>4.</t>
  </si>
  <si>
    <t>5.</t>
  </si>
  <si>
    <t>6.</t>
  </si>
  <si>
    <t>7.</t>
  </si>
  <si>
    <t>8.</t>
  </si>
  <si>
    <t>9.</t>
  </si>
  <si>
    <t>10.</t>
  </si>
  <si>
    <t>11.</t>
  </si>
  <si>
    <t>12.</t>
  </si>
  <si>
    <t>13.</t>
  </si>
  <si>
    <t>14.</t>
  </si>
  <si>
    <t>15.</t>
  </si>
  <si>
    <t>16.</t>
  </si>
  <si>
    <t>17.</t>
  </si>
  <si>
    <t>Narodno sveučilište Dubrava</t>
  </si>
  <si>
    <t>402-08/23-006/55</t>
  </si>
  <si>
    <t>251-08-11/004-23-2</t>
  </si>
  <si>
    <t>2. ožujka 2023.</t>
  </si>
  <si>
    <t>01 2050 030</t>
  </si>
  <si>
    <t>ns-dubrava@ns-dubrava.hr</t>
  </si>
  <si>
    <t>Cerska 1</t>
  </si>
  <si>
    <t>Čarobno dvorište</t>
  </si>
  <si>
    <t>Sandra Banić Naumovski</t>
  </si>
  <si>
    <t>Nije primjenjivo</t>
  </si>
  <si>
    <t xml:space="preserve">kazalistedubrava.hr, ns-dubrava.hr, https://www.facebook.com/kazalistedubrava/, https://www.facebook.com/kulturnicentardubrava, dubrava.com.hr, zagreb.info, mojzagreb.info, </t>
  </si>
  <si>
    <t>17.6.2023.</t>
  </si>
  <si>
    <t>dvorište Dječjeg kazališta Dubrava, Cerska 1</t>
  </si>
  <si>
    <t>centri za kulturu</t>
  </si>
  <si>
    <t>ne</t>
  </si>
  <si>
    <t>nema</t>
  </si>
  <si>
    <t>djeca - primarna dobna skupina; svi uzrasti - sekundarna dobna skupina</t>
  </si>
  <si>
    <t>participativni izvedbeni programi u zajednici</t>
  </si>
  <si>
    <t>Dan po dan do vikenda</t>
  </si>
  <si>
    <t>Željko Šturlić</t>
  </si>
  <si>
    <t>fb, web, razni portali</t>
  </si>
  <si>
    <t>21. veljače 2023.</t>
  </si>
  <si>
    <t>u tijeku</t>
  </si>
  <si>
    <t>Kulturni centar, Dubrava 51 a</t>
  </si>
  <si>
    <t>Centri za kulturu</t>
  </si>
  <si>
    <t>da</t>
  </si>
  <si>
    <t>vlastiti prihodi</t>
  </si>
  <si>
    <t>Kulturni program (manifestacije)</t>
  </si>
  <si>
    <t>Dani Dubrave 2023.</t>
  </si>
  <si>
    <t>Narodno sveučilište Dubrava, Kulturni centar, Dubrava 51 a i Dječje kazalište Dubrava, Cerska 1, Perivoj Ivane Brlić Mažuranić, nekoliko lokacija po Dubravi (Park rekreacije u Novom Retkovcu, Branimirova ulica između Čulinečke i Zagrebačke ulice), 2. lipnja – 21. lipnja 2023.</t>
  </si>
  <si>
    <t xml:space="preserve">Dani Dubrave najveća su i najznačajnija kulturna manifestacija lokalne zajednice i postoje od 2004. godine. Nastali su iz potrebe stanovništva Dubrave za zajedničkim djelovanjem, zabavom, okupljanjem u svrhu druženja i socijalizacije, prikazivanjem aktivnosti koje su nastale unutar organizacija i institucija, te društava koje djeluju unutar kvarta. Središnja događanja manifestacije održala su se u Narodnom sveučilištu Dubrava u lipnju 2023., a uključila su različite kulturne i umjetničke formate, primarno glazbeno-scenske, ali i one zabavne. Popratni program uključuje suradnju sa lokalnom zajednicom, odnosno sportska i društvena događanja, a održao se tijekom mjeseca svibnja i lipnja 2023. godine. S obzirom na to da ovaj program pokriva i kombinira različite kulturne, sportske i ostale zabavne formate, u njemu mogu sudjelovati i uživati pripadnici svih dobnih skupina i različitih interesa. Cilj programa je oživjeti Dubravu, ponovno iskoristiti i objediniti sve sadržaje koje ona pruža s aspekata kulturne, povijesne, prirodne i narodne baštine te uključiti lokalno stanovništvo u razne umjetničke, kulturne i obrazovne aktivnosti. Provedbom, stanovnicima se povećava dostupnost raznolikih kulturnih programa u njihovoj lokalnoj zajednici s trajnom tendencijom stvaranja i profiliranja kulturne publike. Osim navedenog, cilj je i da se kroz kulturne programe poveća  javna vidljivost i prepoznatljivost Narodnog sveučilišta Dubrava ne samo na mjesnoj, već i široj gradskoj razini. Dani Dubrave pridonose kontinuiranoj tendenciji Narodnog sveučilišta Dubrava za angažmanom i aktivnim uključivanjem stanovništva Dubrave u oblikovanje kulturnog i urbanog života kvarta.
Središnja događanja ovogodišnje 19. po redu manifestacije Dani Dubrave održana su od 2. do 21. lipnja 2023. godine u Narodnom sveučilištu Dubrava na dvije lokacije – u Kulturnom centru na adresi Dubrava 51 a i u Dječjem kazalištu Dubrava u Cerskoj 1. Ivanje u Dubravi održano je u Perivoju Ivane Brlić Mažuranić.                                                                                                                                                  Program se sastojao od sljedećih aktivnosti:
2. lipnja 2023., petak, 18:00 h, Dječje kazalište Dubrava, Cerska 1
Plesni koncert polaznika Ritmičkih igraonica Narodnog sveučilišta Dubrava
Ulaz slobodan
2. lipnja 2023., petak, 20.00 h, mala dvorana, Kulturni centar, Dubrava 51 a
Koncert filmske glazbe Cinema Paradiso 
Krešimir Marmilić, violina, Kristina Bjelopavlović Cesar, klavir, ulaz slobodan
2. lipnja 2023., petak, 20:00 h, Dječje kazalište Dubrava, Cerska 1
Ljetni kamp sreće 
Produkcija Dramskog studija Dječjeg kazališta Dubrava, ulaz slobodan
3. lipnja 2023. subota, 10.00 h, mala dvorana, Kulturni centar, Dubrava 51 a
51. Animafest – Svjetski festival animiranog filma i u Dubravi
Projekcija animiranih filmova za djecu i obitelj, ulaz slobodan
3. lipnja 2023. subota, 10.00 h, plesna dvorana, 2. kat, Kulturni centar, Dubrava 51 a
Završna produkcija polaznika tečaja glasovira Narodnog sveučilišta Dubrava
Ulaz slobodan
5. lipnja 2023., ponedjeljak, 9.30 – 11.00 h i 11.30 – 13.00 h, informatička učionica, Kulturni centar, Dubrava 51 a
Klub seniora – Informatika za 55+
Besplatan program informatičke poduke, uz predbilježbu na telefone 098/969 78 46, 01/2050 050 ili e-pošta informatika@ns-dubrava.hr
5. lipnja 2023., ponedjeljak, 18.00 h, Galerija Kontrast, Kulturni centar, Dubrava 51 a
Izložba polaznika tečajeva Narodnog sveučilišta Dubrava
Otvorenje izložbe, ulaz slobodan
5. lipnja 2023., ponedjeljak, 19.00 h, Fotogalerija Dubrava, Kulturni centar, Dubrava 51 a
46. Likovni život Dubrave – Dubrava u objektivu 3
Izložba fotografskih slika, izlagači: Silvija Butković, Davor Curić, Marko Čolić, Ronald Goršić, Antun Krešić, Hrvoje Mahović, Marko Majstorović, Miljenko Marotti, Mirjana Spajić Buturac, Vinko Šebrek, Erika Šmider i Goran Vranić, otvorenje izložbe, ulaz slobodan
5. lipnja 2023., ponedjeljak, 20.00 h, Galerija Vladimir Filakovac, Kulturni centar, Dubrava 51 a
46. Likovni život Dubrave – Petar Ćujo, „Harite“
Izložba skulptura, otvorenje izložbe, ulaz slobodan
6. lipnja 2023., utorak, 9.30 – 11.00 h i 11.30 – 13.00 h, informatička učionica, Kulturni centar, Dubrava 51 a
Klub seniora – Informatika za 55+
Besplatan program informatičke poduke, uz predbilježbu na telefone 098/969 78 46, 01/2050 050 ili e-pošta informatika@ns-dubrava.hr
7. lipnja 2023., srijeda, 9.30 – 11.00 h i 11.30 – 13.00 h, informatička učionica, Kulturni centar, Dubrava 51 a
Klub seniora – Informatika za 55+
Besplatan program informatičke poduke, uz predbilježbu na telefone 098/969 78 46, 01/2050 050 ili e-pošta informatika@ns-dubrava.hr
7. lipnja 2023., srijeda, 18.00 h, Dječje kazalište Dubrava, Cerska 1
Mačak u trapericama
Produkcija Dramskog studija Dječjeg kazališta Dubrava, ulaz slobodan
7. lipnja 2023., srijeda, 20.00 h, predvorje, Kulturni centar, Dubrava 51 a
Koncert Kalamos kvinteta
Katarina Grubić, oboa, Rude Mimica, bas klarinet, Yaroslav Sadovyy, klarinet, Matko Smolčić, fagot, Aljaž Razdevšek, saksofon, program koncerta: Busoni, Sanchez Verdu, Respighi, Bersa, Sadovyy, ulaz slobodan
9. lipnja 2023., petak, 20.30 h, Dječje kazalište Dubrava, Cerska 1
Bajke na naš način
Produkcija Dramskog studija Dječjeg kazališta Dubrava, ulaz slobodan
10. lipnja 2023., subota, 10.00 h, Kulturni centar, Dubrava 51
Kreativno jutro
– Predstavljanje profesionalnih i amaterskih umjetnika, kreativaca, škola, vrtića, zadruga, udruga, obrta i drugih organizacija civilnog društva
– Brojne besplatne kreativne radionice: radionica heklanja u povodu Svjetskog dana heklanja, radionica izrade torbi od plastičnih vrećica, radionica makramea, steam radionice za djecu, likovna radionica, vježbe podizanja šatora s izviđačima, STEM radionice biologije, kemije i fizike, GLOBE radionica Lovci na oblake 
10. lipnja 2023., subota, 10.00 h &amp; 11.00 h, mala dvorana, Kulturni centar, Dubrava 51 a
51. Animafest – Svjetski festival animiranog filma i u Dubravi
Projekcija animiranih filmova za djecu i obitelj, u 10 sati projekcije za predškolce, u 11 sati projekcije za mlađe školarce, ulaz slobodan
12. lipnja 2023., ponedjeljak, 9.30 – 11.00 h i 11.30 – 13.00 h, informatička učionica, Kulturni centar, Dubrava 51 a
Klub seniora – Informatika za 55+
Besplatan program informatičke poduke, uz predbilježbu na telefone 098/969 78 46, 01/2050 050 ili e-pošta informatika@ns-dubrava.hr
12. lipnja 2023., ponedjeljak, 20.00 h, mala dvorana, Kulturni centar, Dubrava 51 a
BEST OF BIS – Tin Sedlar, Hrvoje Krmelić, Vanja Perić, Marko Dejanović
Stand up komedija, ulaz besplatan uz predočenje ulaznice (u podjeli u Infocentru Kulturnog centra od četvrtka 1. lipnja)
12. lipnja 2023., ponedjeljak, 20.00 h, Dječje kazalište Dubrava, Cerska 1
Riznica mašte 
Produkcija Dramskog studija Dječjeg kazališta Dubrava, ulaz slobodan
13. lipnja 2023., utorak, 9.30 – 11.00 h i 11.30 – 13.00 h, informatička učionica, Kulturni centar, Dubrava 51 a
Klub seniora – Informatika za 55+
Besplatan program informatičke poduke, uz predbilježbu na telefone 098/969 78 46, 01/2050 050 ili e-pošta informatika@ns-dubrava.hr
13. lipnja 2023., utorak, 18.00 h, Dječje kazalište Dubrava, Cerska 1
Hlapićeve i Gitine pustolovine
Produkcija Dramskog studija Dječjeg kazališta Dubrava, ulaz slobodan
13. lipnja 2023., utorak, 19.00 h, Dječje kazalište Dubrava, Cerska 1
Snjeguljica i sedam patuljčica
Produkcija Dramskog studija Dječjeg kazališta Dubrava, ulaz slobodan
13. lipnja 2023., utorak, 20.00 h, Dječje kazalište Dubrava, Cerska 1
Moulin Rouge
Produkcija Dramskog studija Dječjeg kazališta Dubrava, ulaz slobodan
14. lipnja 2023., srijeda, 9.30 – 11.00 h i 11.30 – 13.00 h, informatička učionica, Kulturni centar, Dubrava 51 a
Klub seniora – Informatika za 55+
Besplatan program informatičke poduke, uz predbilježbu na telefone 098/969 78 46, 01/2050 050 ili e-pošta informatika@ns-dubrava.hr
14. lipnja 2023., srijeda, 19.00 h, Dječje kazalište Dubrava, Cerska 1
Petar Pan
Produkcija Dramskog studija Dječjeg kazališta Dubrava, ulaz slobodan
14. lipnja 2023., srijeda, 20.00 h, predvorje, Kulturni centar, Dubrava 51 a
Teatar Kerekesh: BEBA
Komedija, redatelj Ljubomir Kerekeš, igraju M. Medaković Stepinac, Lj. Kerekeš, ulaz besplatan uz predočenje ulaznice (u podjeli u Infocentru Kulturnog centra od četvrtka 1. lipnja)
15. lipnja 2023., četvrtak, 9.30 – 11.00 h i 11.30 – 13.00 h, informatička učionica, Kulturni centar, Dubrava 51 a
Klub seniora – Informatika za 55+
Besplatan program informatičke poduke, uz predbilježbu na telefone 098/969 78 46, 01/2050 050 ili e-pošta informatika@ns-dubrava.hr
15. lipnja 2023., četvrtak, 19.00 h, Dječje kazalište Dubrava, Cerska 1
Cvietak sreće
Produkcija Dramskog studija Dječjeg kazališta Dubrava, ulaz slobodan
15. lipnja 2023., četvrtak, 20.00 h, Dječje kazalište Dubrava, Cerska 1
Vane
Produkcija Dramskog studija Dječjeg kazališta Dubrava, ulaz slobodan
15. lipnja 2023., četvrtak, 20.00 h, predvorje, Kulturni centar, Dubrava 51 a
Glazbeni virtuozi Narodnog sveučilišta Dubrava &amp; Vaya con Dios tribute 
Koncert, ulaz slobodan
16. lipnja 2023., petak, 9.30 – 11.00 h i 11.30 – 13.00 h, informatička učionica, Kulturni centar, Dubrava 51 a
Klub seniora – Informatika za 55+
Besplatan program informatičke poduke, uz predbilježbu na telefone, 098/969 78 46, 01/2050 050 ili e-pošta informatika@ns-dubrava.hr
16. lipnja 2023., petak, 20.00 h, predvorje, Kulturni centar, Dubrava 51 a
C’EST LA VIE – glazbeni spektakl
Barbara Suhodolčan Vrbički, sopran &amp; ansambl “C’est la vie!”, Antonio Vrbički, harmonika, Tomislav Parmać, klavir, Željen Klašterka, gitara, Tihomir Novak, kontrabas, ulaz besplatan uz predočenje ulaznice (u podjeli u Infocentru Kulturnog centra od četvrtka 1. lipnja)
17. lipnja 2023., subota, 18.00 h, dvorište, Dječje kazalište Dubrava, Cerska 1
Čarobno dvorište: Peća i vuk
Predstava Dječjeg kazališta Dubrava i kreativne radionice nakon predstave, ulaz slobodan
18. lipnja 2023., nedjelja, 19.00 h, Dječje kazalište Dubrava, Cerska 1
SKUD I. G. Kovačić
Godišnji koncert dječjeg ansambla, ulaz slobodan
19. lipnja 2023., ponedjeljak, 9.30 – 11.00 h i 11.30 – 13.00 h, informatička učionica, Kulturni centar, Dubrava 51 a
Klub seniora – Informatika za 55+
Besplatan program informatičke poduke, uz predbilježbu na telefone, 098/969 78 46, 01/2050 050 ili e-pošta informatika@ns-dubrava.hr
20. lipnja 2023., utorak, 9.30 – 11.00 h i 11.30 – 13.00 h, informatička učionica, Kulturni centar, Dubrava 51 a
Klub seniora – Informatika za 55+
Besplatan program informatičke poduke, uz predbilježbu na telefone 098/969 78 46, 01/2050 050 ili e-pošta informatika@ns-dubrava.hr
21. lipnja 2023., srijeda, 20.00 h, Perivoj I. B. Mažuranić
Ivanje u Dubravi
Nastupali su: Hrvatsko kulturno prosvjetno društvo Bosiljak, Čučerje, KUD Sesvetska Sela, KUD Oporovec, KUD Frankopan Remete, FA Kolo, ŽVS Rusalke, Kutina, MVS Sinovi Atara, ŽVS ZWIZDE, KUD Valentinovo, KUD Ivan Vitez Trnski, Velika Rača, Zavičajno društvo Sinac, ulaz slobodan
+ PROGRAM PLUS +
10. lipnja 2023., subota, 15.00 h, Park rekreacije u Novom Retkovcu
Dan dobrih susjeda
Sportsko rekreativno natjecanje za male i velike, suorganizacija: DŠR Šport za sve Novi Retkovec i SUH Donja Dubrava
11. lipnja 2023., nedjelja, 10.00 h, Branimirova ulica između Čulinečke i Zagrebačke ulice
15. Nagrada ”DANI DUBRAVE”
Auto utrka
17. lipnja 2023., subota, 9.00 h, predvorje, Kulturni centar, Dubrava 51 a
”24. Memorijal HOS-a Grada Zagreba”
šahovski turnir (u povodu Dana Dubrave 2023.)
19. lipnja 2023., ponedjeljak, 19.00 h, mala dvorana, Kulturni centar, Dubrava 51 a
Kazališna predstava “Začarana ljepotica”
prema motivima ukrajinskih narodnih bajki, Kazališna sekcija Ukrajinske zajednice Grada Zagreba, trajanje 40 minuta, hrvatski jezik, ulaz slobodan
</t>
  </si>
  <si>
    <t>nije primjenjivo</t>
  </si>
  <si>
    <t>Web stranica Narodno sveučilište Dubrava (https://ns-dubrava.hr/2023/05/23/dani-dubrave-2023/, https://ns-dubrava.hr/2023/05/17/otvoreni-poziv-za-sudjelovanje/, https://ns-dubrava.hr/2023/05/24/animafest-i-u-dubravi/, https://ns-dubrava.hr/2023/05/26/klub-seniora-informatika-za-55/, https://ns-dubrava.hr/2023/05/26/koncert-filmske-glazbe-cinema-paradiso/, https://ns-dubrava.hr/2023/05/29/izlozba-polaznika-tecajeva-narodnog-sveucilista-dubrava-u-galeriji-kontrast/, https://ns-dubrava.hr/2023/05/29/izlozba-dubrava-u-objektivu-3-u-fotogaleriji-dubrava/, https://ns-dubrava.hr/2023/05/29/izlozba-petra-cuje-u-galeriji-vladimir-filakovac/, https://ns-dubrava.hr/2023/06/01/koncert-kalamos-kvinteta/, https://ns-dubrava.hr/2023/06/02/kreativno-jutro/, https://ns-dubrava.hr/2023/06/10/best-of-bis/, https://ns-dubrava.hr/2023/06/10/teatar-kerekesh-beba/, https://ns-dubrava.hr/2023/06/10/vaya-con-dios-tribute/, https://ns-dubrava.hr/2023/06/13/cest-la-vie-glazbeni-spektakl/, https://ns-dubrava.hr/2023/06/13/carobno-dvoriste-peca-i-vuk/, https://ns-dubrava.hr/2023/06/14/ivanje-u-dubravi-21-lipnja-2023/), Facebook stranica Narodno sveučilište Dubrava (https://www.facebook.com/kulturnicentardubrava), Web stranica Kazalište Dubrava, Facebook stranica Kazalište Dubrava (https://www.facebook.com/kazalistedubrava/), Facebook stranica Dani Dubrave (https://www.facebook.com/DaniDubrave/), Zagreb info (https://www.zagreb.info/ritam-grad/dani-dubrave-u-subotu-prijepodne-veliki-sajam/523396/), Zg portal (https://www.zgportal.com/zgsport/15-nagrada-dani-dubrave-tradicionalna-autoslalom-utrka-odrzat-ce-se-na-branimirovoj-u-nedjelju-11-lipnja-2023-godine/), Gostovanje u emisiji Zabavnog radija 2. lipnja 2023., Moj Zagreb info (https://mojzagreb.info/zagreb/dani-dubrave-2023-godine-od-02-do-21-lipnja-19-put-po-redu?fbclid=IwAR1UBs7FzASg7DCfKG0JHxk-_1LwRK-beStkRcrE5xneoolb5zySmwQ9VKU, https://mojzagreb.info/zagreb/kreativno-jutro-u-sklopu-dana-dubrave-subota-10-06-2023-predstavljanje-kreativnih-snaga-dubrave), Svijet kulture (https://svijetkulture.com/dani-dubrave/?fbclid=IwAR0Fzlkny9If7ZM7FRtq9e7-GtuxyB9bpEzw_8Y9_WnhUQwPiz3j6aMZaXM), Radio sljeme, Radio Yammat, Dubrava.com (https://dubrava.com.hr/), javljanje uživo u "Dobro jutro, Hrvatska" s Kreativnog jutra, Zagreb živi kulturu (https://www.zagreb.hr/UserDocsImages/kultura/Kultura%20NEWSLETTER.pdf)</t>
  </si>
  <si>
    <t>plakati i letci</t>
  </si>
  <si>
    <t>2. lipnja 2023.</t>
  </si>
  <si>
    <t xml:space="preserve">21. lipnja 2023. </t>
  </si>
  <si>
    <t>Narodno sveučilište Dubrava, Kulturni centar, Dubrava 51 a i Dječje kazalište Dubrava, Cerska 1, Perivoj Ivane Brlić Mažuranić, nekoliko lokacija po Dubravi (Park rekreacije u Novom Retkovcu, Branimirova ulica između Čulinečke i Zagrebačke ulice)</t>
  </si>
  <si>
    <t>Željko Šturlić, Alma Vragović, Lucija Franić-Novak, Ljiljana Grabar, Svebor Vidmar, Sandra Banić Naumovski</t>
  </si>
  <si>
    <t>vlastiti prihod</t>
  </si>
  <si>
    <t>svim dobnim skupinama</t>
  </si>
  <si>
    <t>Ljiljana Grabar</t>
  </si>
  <si>
    <t>kulturno-obrazovni programi (glazbene radionice)</t>
  </si>
  <si>
    <t>Dječji zbor Dubrava</t>
  </si>
  <si>
    <t>Glazbena igraonica</t>
  </si>
  <si>
    <t>HTV, OTV, www.ns-dubrava.hr, https://hr-hr.facebook.com/kulturnicentardubrava/</t>
  </si>
  <si>
    <t>Da</t>
  </si>
  <si>
    <t>Ne</t>
  </si>
  <si>
    <t>Djeci osnovnoškolske dobi i srednjoškolcima</t>
  </si>
  <si>
    <t>kulturno-obrazovni programi (glazbene i kreativne radionice) te amaterske dramske izvedbe</t>
  </si>
  <si>
    <t>Kazališni fašnik</t>
  </si>
  <si>
    <t>Narodno sveučilište Dubrava, Dječje kazalište Dubrava, Cerska 1,  21. veljače 2023.</t>
  </si>
  <si>
    <t xml:space="preserve">Dječji fašnik u Dubravi je visoko posjećeno događanje kvartovskog karaktera, a posebnost ovog fašnika su popratne kulturne aktivnosti koje se organiziraju sa sljedećim ciljevima: njegovanje društvenih i kulturnih običaja, omogućavanje neposrednog sudjelovanja građana u kulturnom životu lokalne zajednice, stvaranje prostora djeci i mladima za ostvarenje svojih kreativnih potencijala, razvoj publike Dječjeg kazališta Dubrava, osobito u kategoriji nove publike. DK Dubrava, kao okupljalište djece i mladih, osobito svoje lokalne zajednice, uvidjelo je značaj širih kulturnih programa koji mogu utjecati na cjeloviti razvoj te koji povezuju obrazovne sadržaje, kulturne sadržaje i umjetnički izričaj, s ciljem povećanja kvalitete života svojih posjetitelja te omogućavanja polja za njihovo kreativno-stvaralačko učenje, izražavanje i napredak. Dječji fašnik u Dubravi održava se na pozornici Dječjeg kazališta Dubrava, u izvedbenom okolišu, koji doprinosi snažnijoj kontekstualizaciji dječjih maski.
Kazališni fašnik održan je u utorak 21. veljače 2023. u Dječjem kazalištu Dubrava u Cerskoj 1 kao izvedbeni program revije maski uz plesne i glazbene goste. U glazbenom dijelu programa nastupila je Lea Mijatović i polaznice ritmičke igraonice Narodnog sveučilišta Dubrava. Radionica izrade tradicijskih maski održana je isti dan od 16 do 18 sati - polaznici su naučili zanimljivosti o pokladnoj tradiciji prerušavanja, nošenja maski, razlozima postojanja običaja kroz prošlost,  te izradili svoju masku,  obrazinu ili krinku uz pomoć stručnog voditelja. Za izradu i oblikovanje maske polaznici su koristili različite materijale (karton, novinski papir, vuna, stare tkanine) uz primjenu likovnih tehnika (kolaž, tempera). Voditeljica radionice bila je Verica Stepić. Održana je revija svih maski, a najbolje maske dobile su nagrade. 
</t>
  </si>
  <si>
    <t>Web stranica narodno sveučilište Dubrava (https://ns-dubrava.hr/2023/02/09/kazalisni-fasnik/, https://ns-dubrava.hr/2023/02/03/veljaca-u-narodnom-sveucilistu-dubrava/), Facebook stranica Narodno sveučilište Dubrava (https://www.facebook.com/kulturnicentardubrava), Web stranica Kazalište Dubrava (https://kazalistedubrava.hr/), Facebook stranica Kazalište Dubrava (https://www.facebook.com/kazalistedubrava), Zagreb živi kulturu (https://www.zagreb.hr/UserDocsImages/kultura/Kultura%20NEWSLETTER%2020.2.23..pdf), Dubrava news (https://dubrava.com.hr/), Dubrava.hr (https://www.dubrava.hr/)</t>
  </si>
  <si>
    <t>Narodno sveučilište Dubrava, Dječje kazalište Dubrava, Cerska 1</t>
  </si>
  <si>
    <t>Alma Vragović</t>
  </si>
  <si>
    <t>sve dobne skupine, primarno djeca</t>
  </si>
  <si>
    <t>izvedbeni program/manifestacija</t>
  </si>
  <si>
    <t>Kazalište izvan centra</t>
  </si>
  <si>
    <t>1.5.2023.</t>
  </si>
  <si>
    <t>djeca</t>
  </si>
  <si>
    <t>Kroz ušicu igle</t>
  </si>
  <si>
    <t>16. siječnja 2023.</t>
  </si>
  <si>
    <t>Narodno sveučilište Dubrava, Kulturni centar, Dubrava 51 a</t>
  </si>
  <si>
    <t>djelatnost centara za kulturu</t>
  </si>
  <si>
    <t>vlastiti</t>
  </si>
  <si>
    <t>mladi i odrasli</t>
  </si>
  <si>
    <t>kulturno-obrazovni program</t>
  </si>
  <si>
    <t>Kultura u kvartu</t>
  </si>
  <si>
    <t xml:space="preserve"> 1. travnja 2023.</t>
  </si>
  <si>
    <t>Alma Vragović, Lucija Franić Novak</t>
  </si>
  <si>
    <t>sve dobne skupine</t>
  </si>
  <si>
    <t>kreativne radionice</t>
  </si>
  <si>
    <t>Ljeto u Dubravi</t>
  </si>
  <si>
    <t>Svebor Vidmar, viši stručni suradnik-voditelj Galerije Vladimir Filakovac</t>
  </si>
  <si>
    <t>Svebor Vidmar</t>
  </si>
  <si>
    <t>Centar za kulturu</t>
  </si>
  <si>
    <t>osnovnoškolci</t>
  </si>
  <si>
    <t>kulturni program (kreativne i likovne radionice)</t>
  </si>
  <si>
    <t xml:space="preserve">Ostali nespomenuti rashodi poslovanja </t>
  </si>
  <si>
    <t>Mala škola ilustracije i stripa</t>
  </si>
  <si>
    <t>Marija Miličević</t>
  </si>
  <si>
    <t>23.01.2023.</t>
  </si>
  <si>
    <t>Narodno svučilište Dubrava, Kulturni centar, Dubrava 51a, prostorije Narodnog sveučilšta Dubrava</t>
  </si>
  <si>
    <t xml:space="preserve">vlastiti prihod </t>
  </si>
  <si>
    <t>kulturno-obrazovni program (radionice likovnih i primijenjenih umjetnosti)</t>
  </si>
  <si>
    <t>Mala škola primijenjenih umjetnosti</t>
  </si>
  <si>
    <t>Kulturni centar, Dubrava 51a</t>
  </si>
  <si>
    <t>Vlastiti prihod</t>
  </si>
  <si>
    <t>djeci i mladima</t>
  </si>
  <si>
    <t>kulturno-obrazovni program (radionice primijenjenih umjetnosti)</t>
  </si>
  <si>
    <t>Monografija Narodog sveučilišta Dubrava</t>
  </si>
  <si>
    <t>Zagreb, virtualno</t>
  </si>
  <si>
    <t>centri za kulturu/izdavaštvo</t>
  </si>
  <si>
    <t>monografije</t>
  </si>
  <si>
    <t xml:space="preserve">Oprostite, ja se odmaram </t>
  </si>
  <si>
    <t>Web stranica Narodno sveučilište Dubrava (https://ns-dubrava.hr/2023/03/25/iv-medunarodna-radionica-animiranog-filma/, https://ns-dubrava.hr/2023/04/09/projekcije-za-vrijeme-skolskih-praznika/, https://ns-dubrava.hr/2023/06/19/besplatne-kreativne-radionice-za-djecu/, https://ns-dubrava.hr/2023/03/29/besplatne-radionice-u-narodnom-sveucilistu-dubrava/, https://ns-dubrava.hr/2023/03/18/travanj-u-narodnom-sveucilistu-dubrava/, https://ns-dubrava.hr/2023/04/24/svibanj-u-narodnom-sveucilistu-dubrava/), Facebook stranica Narodno sveučilište Dubrava (https://www.facebook.com/kulturnicentardubrava), Dubrava news (https://dubrava.com.hr/), Dubrava.hr (https://www.dubrava.hr/), Zagreb.hr (https://www.zagreb.hr/besplatne-kreativne-radionice-u-centrima-za-kultur/187102), Škole.hr (https://www.skole.hr/besplatne-radionice-za-djecu-tijekom-skolskih-praznika/), Svijet kulture (https://svijetkulture.com/besplatne-kreativne-radionice-za-djecu-tijekom-skolskih-praznika/)</t>
  </si>
  <si>
    <t>1. travnja 2023.</t>
  </si>
  <si>
    <t>kreativne radionice i filmske projekcije</t>
  </si>
  <si>
    <t>Petkomedija</t>
  </si>
  <si>
    <t>Web stranica narodno sveučilište Dubrava (https://ns-dubrava.hr/2023/04/10/petkomedija-u-moja-4-zida/, https://ns-dubrava.hr/2023/05/05/petkomedija-prosti-faktori/), Facebook stranica Narodno sveučilište Dubrava (https://www.facebook.com/kulturnicentardubrava), Dubrava news (https://dubrava.com.hr/), Dubrava.hr (https://www.dubrava.hr/)</t>
  </si>
  <si>
    <t>14. travnja  2023.</t>
  </si>
  <si>
    <t>Narodno sveučilište Dubrava, Kulturni centar, Dubrava 51 a, Zagreb</t>
  </si>
  <si>
    <t>izvedbena umjetnost</t>
  </si>
  <si>
    <t>Pokreti u javnom prostoru</t>
  </si>
  <si>
    <t>Web stranica Narodno sveučilište Dubrava (https://ns-dubrava.hr/2023/06/19/besplatne-kreativne-radionice-za-djecu/), Facebook stranica Narodno sveučilište Dubrava (https://www.facebook.com/kulturnicentardubrava), Dubrava news (https://dubrava.com.hr/), Dubrava.hr (https://www.dubrava.hr/), Svijet kulture (https://svijetkulture.com/besplatne-kreativne-radionice-za-djecu-tijekom-skolskih-praznika/)</t>
  </si>
  <si>
    <t>26. lipnja 2023.</t>
  </si>
  <si>
    <t>kreativne radionice (izvedbena i plesna umjetnost)</t>
  </si>
  <si>
    <t>Prigodne kreativne radionice</t>
  </si>
  <si>
    <t>Ljiljana Grabar/Lucija Franić Novak</t>
  </si>
  <si>
    <t>Dvorište Dječjeg kazališta Dubrava, Cerska 1, svibanj 2023.</t>
  </si>
  <si>
    <t>Web stranica NSD: www.ns-dubrava.hr, Facebook stranica: https://hr-hr.facebook.com/kulturnicentardubrava/</t>
  </si>
  <si>
    <t>Ne u cijelosti. 1 radionica se provela, a ostale će se realizirati u prosincu 2023.</t>
  </si>
  <si>
    <t>Djeci od 8+ godina</t>
  </si>
  <si>
    <t>Kreativne radionice</t>
  </si>
  <si>
    <t>Slušaj ovo! – tribine u ciklusima</t>
  </si>
  <si>
    <t>Web stranica NSD: www.ns-dubrava.hr, Facebook stranica NSD, Zaslon (display) na zgradi NSD</t>
  </si>
  <si>
    <t>Kulturni centar, Dubrava 51 a, Mala dvorana</t>
  </si>
  <si>
    <t>Odrasle osobe</t>
  </si>
  <si>
    <t>Tribine</t>
  </si>
  <si>
    <t>Srijedom u kazalište</t>
  </si>
  <si>
    <t>1. ožujka 2023.</t>
  </si>
  <si>
    <t>5,30 eura</t>
  </si>
  <si>
    <t>izvedbe kazališnih predstava (dramska umjetnost)</t>
  </si>
  <si>
    <t>Suvremeno vrijeme - suvremeno dijete</t>
  </si>
  <si>
    <t>Web stranica narodno sveučilište Dubrava (https://ns-dubrava.hr/2023/01/03/male-misli-super-ucenje-sijecanj/, https://ns-dubrava.hr/2023/02/20/male-misli-super-ucenje-ozujak/, https://ns-dubrava.hr/2023/04/24/kad-male-misli-postanu-velike-upisi-u-tijeku/, https://ns-dubrava.hr/2023/04/19/kad-male-misli-postanu-velike-super-ucenje-upisi-u-tijeku/), Facebook stranica Narodno sveučilište Dubrava (https://www.facebook.com/kulturnicentardubrava) , Dubrava news (https://dubrava.com.hr/), Dubrava.hr (https://www.dubrava.hr/)</t>
  </si>
  <si>
    <t>40 eura / 53 eura</t>
  </si>
  <si>
    <t>Tamburaški ansambl Dubrava</t>
  </si>
  <si>
    <t>kulturno-umjetnički glazbeni amaterizam</t>
  </si>
  <si>
    <t>Tri koraka do otoka sreće i natrag</t>
  </si>
  <si>
    <t>28. 3. 2023.</t>
  </si>
  <si>
    <t>Zagreb, Kultuni centar, Dubrava 51 a</t>
  </si>
  <si>
    <t>studenti, zaposleni i umirovljenici</t>
  </si>
  <si>
    <t>tribine</t>
  </si>
  <si>
    <t>Umjetničko stvaralaštvo za treću životnu dob</t>
  </si>
  <si>
    <t>18. 1. 2023.</t>
  </si>
  <si>
    <t>umirovljenici</t>
  </si>
  <si>
    <t>kulturno-obrazovni program (radionice likovnih i primijenih umjetnosti)</t>
  </si>
  <si>
    <t>Uvod u svijet likovnih umjetnosti</t>
  </si>
  <si>
    <t>25. 4. 2023.</t>
  </si>
  <si>
    <t>VIII. Zagrebački filmski kolosjek u gostima</t>
  </si>
  <si>
    <t>11.11.2023.</t>
  </si>
  <si>
    <t>Zagreb, Plzen</t>
  </si>
  <si>
    <t>Djelatnost centara za kulturu</t>
  </si>
  <si>
    <t>mladi</t>
  </si>
  <si>
    <t>47. Filmski peron 1976.-2023.</t>
  </si>
  <si>
    <t>web, fb</t>
  </si>
  <si>
    <t>15. 1. 2023.</t>
  </si>
  <si>
    <t>Osnovnoškolci, srednjoškolci i mladi</t>
  </si>
  <si>
    <t>Koncerti klasične glazbe, etno, jazz i filmske glazbe</t>
  </si>
  <si>
    <t>web portali, fb</t>
  </si>
  <si>
    <t>4.3.2023.</t>
  </si>
  <si>
    <t>Glazbena djelatnost</t>
  </si>
  <si>
    <t>Mladima, odraslima i trećoj životnoj dobi</t>
  </si>
  <si>
    <t>Koncerti</t>
  </si>
  <si>
    <t>Škola crtanog filma 'Dubrava'</t>
  </si>
  <si>
    <t>festivalski web portali</t>
  </si>
  <si>
    <t>14.1.2023.</t>
  </si>
  <si>
    <t>Kulturni centar, Dubrava 51a, učionica Škole crtanog filma Dubrava</t>
  </si>
  <si>
    <t>Željko Šturlić, Vjekoslav Živković</t>
  </si>
  <si>
    <t>Filmska djelatnost</t>
  </si>
  <si>
    <t>mjesečno 24,00€</t>
  </si>
  <si>
    <t>osnovnoškolci, srednjoškolci i mladi</t>
  </si>
  <si>
    <t>kulturno-obrazovni program (radionice filmske umjetnosti)</t>
  </si>
  <si>
    <t>KinoKVART</t>
  </si>
  <si>
    <t>25.1.2023.</t>
  </si>
  <si>
    <t>Prihod od prodaje ulaznica</t>
  </si>
  <si>
    <t>Svim dobnim skupinama</t>
  </si>
  <si>
    <t>Kulturni program (prikazivanje filmova)</t>
  </si>
  <si>
    <t>Kazališna predstava za djecu Mjesečeve sjene</t>
  </si>
  <si>
    <t>Dječje kazalište Dubrava, Cerska 1, 3.3.2023. (premijerna izvedba)</t>
  </si>
  <si>
    <t>Predstava je nastala po motivima istoimene slikovnice Zdenka Bašića, suvremenog hrvatskog autora i ilustratora, dobitnika nekoliko važnih nagrada u kojima autor kroz duboko poznavanje slavenske mitologije i narodne usmene
predaje govori o davnim danima naše prošlosti i baštini koja je oblikovala mentalne diskurse naših predaka. Ali, ovo nije “samo” predstava o baštini koja je oblikovala mentalne diskurse naših predaka, već progovara i o univerzalnoj dječjoj / ljudskoj potrebi za prijateljstvom i pripadanjem. Ona predstavlja mračni svijet koji nije kao naš, a koji još uvijek odjekuje bez obzira na svu tehnologiju modernog života. Tu nailazimo na stare, zlurade vještice (Bolje da nitko ne pisne!), na mistična stvorenja koja se pojavljuju u sjenama pod punim Mjesecom i mame ljude. Taj svijet ima svoja pravila, začudne obrede i hijerarhiju u koju se djevojčica Magda pokušava uklopiti. No, na “krivo” mjesto u “krivo” vrijeme, slučajno zaluta dječak Jan i poremeti prvotne planove te izazove burne reakcije kod copernica. Ako, usprkos strahu, dodaju malo hrabrosti i jedino pod uvjetom da se udruže, naši junaci mogu spasiti jedno drugo. To je recept “za one koji hoće hoditi po sjenama”. Dramaturški je predstava fragmentirana u zasebne dogodovštine no povezane u cjelinu koja je sama po sebi pustolovina mašte i putovanje u sazrijevanje. Četvero glumaca se, u brzim transformacijama, pretvara u razna stvorenja iz hrvatske mitološke narodne kulture. Scena dočarava križanje puteljaka i šumu,  uz mnogo glazbene potpore i efekte te s brojnim svjetlosnim promjenama.
Režija i adaptacija: Ivana Peroš, dramatizacija i vizualni identitet: Zdenko Bašić, scenografija: Vesna Režić, asistentica scenografkinje: Nikolina Kuzmić, 
kostimografija: Ivana Bilić, glazba: Igor Karlić, svjetlo: Aleksandar Mondecar, glume: Lidija Kraljić, Danijel Radečić, Vedran Komerički i Jakov Gavran, inspicijent: Zlatan Kvočić, tehničar rasvjete: Dominik Lenac Sanković, tehničar tona: Dino Čosić.                                                                                                                                                                      Podaci o repriznim izvedbama ovog premijernog naslova prikazani su u izvješću za Reprizni program Dječjeg kazališta Dubrava.</t>
  </si>
  <si>
    <t>kazalistedubrava.hr, https://www.facebook.com/kazalistedubrava/, novilist.hr, grazia.hr, mvinfo.hr, glasistre.hr, culturenet.hr, kritikaz.hr, istra24.hr, unizg.hr, kulturauzagrebu.hr, djecjaposla.com, nacional.hr, infozagreb.hr, kazaliste.hr, maleokice.com, core-event.co, dubrava.com.hr, cro-kultura.com, ns-dubrava.hr, https://www.facebook.com/kulturnicentardubrava,</t>
  </si>
  <si>
    <t>Zdenko Bašić</t>
  </si>
  <si>
    <t>Mjesečeve sjene</t>
  </si>
  <si>
    <t>Ivana Peroš</t>
  </si>
  <si>
    <t>Kazališna predstava za djecu Bit će strašno kad porastem</t>
  </si>
  <si>
    <t>Dječje kazalište Dubrava, Cerska 1, 30.3.2023. (premijerna izvedba)</t>
  </si>
  <si>
    <t>Olja Savičević Ivančević / Dina Vukelić</t>
  </si>
  <si>
    <t>Bit će strašno kad porastem</t>
  </si>
  <si>
    <t>Rajna Razc</t>
  </si>
  <si>
    <t>Kazališna predstava za djecu Nježni sport</t>
  </si>
  <si>
    <t>Nježni sport</t>
  </si>
  <si>
    <t>Mario Kovač</t>
  </si>
  <si>
    <t>kazališna djelatnost</t>
  </si>
  <si>
    <t>Reprizni program Dječjeg kazališta Dubrava</t>
  </si>
  <si>
    <t>kazalistedubrava.hr, https://www.facebook.com/kazalistedubrava/, novilist.hr, grazia.hr, mvinfo.hr, glasistre.hr, culturenet.hr, kritikaz.hr, istra24.hr, unizg.hr, kulturauzagrebu.hr, djecjaposla.com, nacional.hr, infozagreb.hr, kazaliste.hr, maleokice.com, core-event.co, dubrava.com.hr, cro-kultura.com, ns-dubrava.hr, https://www.facebook.com/kulturnicentardubrava, zeneimediji.hr</t>
  </si>
  <si>
    <t>Rajna Racz, Ivana Peroš, Mario Kovač, Ana Kreitmeyer, Katarina Madirazza i Danijela Evđenić, Iva Srnec Hamer, Maja Marjančić, Zdenko Niessner, Zoran Skalicki, Mia Melcher, Mladena Gavran</t>
  </si>
  <si>
    <t>Duga</t>
  </si>
  <si>
    <t>100.700,00 EUR</t>
  </si>
  <si>
    <t>Noć kazališta 2023.</t>
  </si>
  <si>
    <t>Prihod iz državnog proračuna (Ministarstvo kulture i medija RH)</t>
  </si>
  <si>
    <t>Ministarstvo kulture i medija RH, Turistička zajednica grada Zagreba, vlastita sredstva</t>
  </si>
  <si>
    <t>Dramski studio Dječjeg kazališta Dubrava – subvencionirani program za djecu i mlade s teškoćama u razvoju</t>
  </si>
  <si>
    <t>Sandra Banić Naumovski, Zoran Skalicki, Davorina Bakota, Denis Bosak, Jakov Gavran</t>
  </si>
  <si>
    <t>16.1.2023.</t>
  </si>
  <si>
    <t>Dječje kazalište Dubrava, Cerska 1; KNAP, Bjelovar</t>
  </si>
  <si>
    <t>djeca i mladi</t>
  </si>
  <si>
    <t>dramski amaterizam (radionice, probe i javne izvedbe)</t>
  </si>
  <si>
    <t>Galerija Vladimir Filakovac</t>
  </si>
  <si>
    <t>Prihod iz državnog proračuna (MKIMRH)</t>
  </si>
  <si>
    <t>internetski portali, radio najave, novinski prilozi prilozi o izložbama, televizijske emisije o kulturi (HTV)</t>
  </si>
  <si>
    <t>16. 1. 2023.</t>
  </si>
  <si>
    <t>Likovna djelatnost</t>
  </si>
  <si>
    <t>za sve dobne skupine</t>
  </si>
  <si>
    <t>izložbe</t>
  </si>
  <si>
    <t>Galerija Kontrast</t>
  </si>
  <si>
    <t xml:space="preserve">internetski portali, radio najave, novinski prilozi prilozi o izložbama, televizijske emisije o kulturi (HTV), </t>
  </si>
  <si>
    <t>6. 2. 2023.</t>
  </si>
  <si>
    <t>Fotogalerija Dubrava</t>
  </si>
  <si>
    <t>13. 2. 2023.</t>
  </si>
  <si>
    <t>Prihod iz državnog proračuna (Ministarstvo kulture i medija)</t>
  </si>
  <si>
    <t>navedeno pojedinačno po programskim jedinicama</t>
  </si>
  <si>
    <t>OBRAZAC GODIŠNJEG IZVJEŠĆA USTANOVA O REALIZIRANIM PROGRAMIMA I NAMJENSKOM KORIŠTENJU SREDSTAVA ZA 2023.</t>
  </si>
  <si>
    <t>Željko Šturlić, Lucija Franić-Novak, Alma Vragović, Dalibor Jurišić, Damir Smerdel, Sandra Banić Naumovski</t>
  </si>
  <si>
    <r>
      <t xml:space="preserve">Multimedijalni program Dan po dan do vikenda,  ostvaruje se u Narodnom sveučilištu Dubrava dugi niz godina, a vremenom se mijenjao naziv (Jedva čekam subotu) i proširio koncept na sve dobne skupine. Ovim programom mala dvorana i predvorje imala je mogućnost upotpuniti svoj redovni raspored programima koji su imali odličan odaziv i interes građana. U prvom dijelu godine održani su slijedeći programi:  Književna večer Sve je ljubav (21.2.), program Književni klub: Proljetni sentimento, proza i pjesme posvećene proljeću (21.3.), osma po redu glazbeno poetska večer Slavonija u krilu Zagreba, s brojnim gostima iz svih dijelova Hrvatske (21.4.), tradicionalni program Sevdah u pjesmi, pjesma u sevdahu, večer sevdaha uz goste iz BIH (26.5.) te po prvi puta održana večer domoljubne poezije Naličje života u nazočnosti predstavnika političkih struktura i brojnih braniteljskih udruga, kao i izložba fotografija s ratnom tematikom u foajeu male dvorane u Kulturnom centru (27.6.).  Program je nastavljen u rujnu glazbeno-poetskim spektaklom Jesenska rapsodija (29.9..), Špelancije spod Slemena (20.10.), poetskim programom Stop nasilju nad ženama (25.11.) te Ususret Božiću (19.12.). U okviru Jeseni u Dubravi, održana je likovna kolonija za djecu na jezeru Granešina (23.9.). U okviru </t>
    </r>
    <r>
      <rPr>
        <b/>
        <sz val="12"/>
        <color theme="1"/>
        <rFont val="Times New Roman"/>
        <family val="1"/>
      </rPr>
      <t xml:space="preserve">Adventa u Dubravi, </t>
    </r>
    <r>
      <rPr>
        <sz val="12"/>
        <color theme="1"/>
        <rFont val="Times New Roman"/>
        <family val="1"/>
      </rPr>
      <t>u suorganizaciji s Vijećem gradske četvrti Donja Dubrava,</t>
    </r>
    <r>
      <rPr>
        <sz val="12"/>
        <color theme="1"/>
        <rFont val="Times New Roman"/>
        <family val="1"/>
        <charset val="238"/>
      </rPr>
      <t xml:space="preserve"> održani su sljedeći programi: 3. likovna kolonija Sinas sLika u Zagrebu (2.12.) uz kulturno-umjetnički program (KUD Bilje iz Bilja, VS Čipkice, Sinovi Atara, revija narodnih nošnji iz Sinca), kreativne radionice: izrada adventskog vijenca za djecu (2.12.),koncert klasične glazbe: Gudački kvartet Porin (2.12.),  Dani održive mode: Party razmjene + kviz Tekstil RASPETLJAN! u partnerstvu s Udrugom za nezavisnu medijsku kulturu (9.12.), kreativne radionice: Obilježi gdje si stala/o – izradi svoj bookmark, izrada heklanog šala, izrada ukrasa za bor od filca tehnikom šivanja, izrada božićnih ukrasa od češera i kuglica za djecu (9.12.), kulturno-umjetnički program u suradnji s Vijećem gradske četvrti Gornja Dubrava (11.11.), izvedba predstave Kazališta Moruzgva Vla, Vla, Vlajland Cabaret (13.12.), Koncert: Lidija Bajuk Quarteta (15.12.), manifestacija Adventom do Božića: glazbeni program na vanjskoj pozornici od 10-12h: školski zborovi Dubrave, Tamburaški ansambl Dubrava; predstavljanje školskih zadruga i kreativne radionice u predvorju: izrada heklane gumice za kosu, izrada nakita od žice i recikliranog materijala, izrada božićnih ukrasa od kartona, špage i šljokica za djecu; glazbeni program na vanjskoj pozornici od 16-20 h: SKUD I. G. Kovačić, Dječji folklor SKUDa I. G. Kovačić, Dječja grupa Ukrajinske zajednice, KUD Valentinovo, KUD Žepče, KUD Dragutina Domjanić, Voklana skupina Visla Poljskog kulturnog društva, Ukrajinska zajednica grada Zagreba, Muška vokalna skupina Sinovi Atara, Zavičajno društvo Sinac i Tamburaši iz Markuševca; božićna bajka DVD Dubrava uz podjelu slatkih darova; program prigodnih radionica u predvorju: izrade jaslica od kukuruzovine, radionica izrade licitara, radionica izrade ukrajinskog tradicionalnog slamnatog božićnog ukrasa djiduha, kreativne radionice u organizaciji VGČ Gornja Dubrava te predstavljanja OPG-ova i udruga Dubrave (16.12.), Koncert KUD-a Zorja (17.12.), božićne kreativne radionice za organizirani dolazak škola (18.12.), Božićni koncert:  Zagrebačkih solista (18.12.), Božićni koncert Mikrofona / pop-koncert polaznika škole pjevanja Mikrofon.hr u sklopu projekta Zbor građana u D-duru (20.12.), Božićni koncert HKPD Bosiljak Čučerje (21.12.) te Dječji božićni party uz predstavu “Bjelobradi nosi darove” Teatra Gavran (21.12.).
                                                                                                                          </t>
    </r>
  </si>
  <si>
    <t>Zagreb, Kulturni centar, Dubrava 51a, 21. veljače - 21. prosinca 2023.</t>
  </si>
  <si>
    <t>21. prosinca 2023.</t>
  </si>
  <si>
    <t>djeca, mladi, odrasli, treća životna dob, nacionalne manjine</t>
  </si>
  <si>
    <t xml:space="preserve"> </t>
  </si>
  <si>
    <t>Željko Šturlić, Sandra Banić Naumovski</t>
  </si>
  <si>
    <t>Manifestacija</t>
  </si>
  <si>
    <t>Dječji folklor</t>
  </si>
  <si>
    <t>dr. sc. Lucija Franić Novak, Vlatka Hlišć</t>
  </si>
  <si>
    <t>Kulturni centar, Dubrava 51 a, 2.- 28.12. 2023.</t>
  </si>
  <si>
    <t>Besplatne radionice dječjeg folklora organizirane su tijekom prosinca pod nazivom Igra kolo. Radionici je bila namjera privući djecu, buduće polaznike u što većem broju, radi upoznavnaja načina rada u radionici koja je prilagođena najmlađim polaznicima - ciljanom dječjem uzrastu od 5-12 godina. Održano je 6 sati u prostoru Kulturnog centra, Dubrava 51 a., od 2. - 28.12. 2023. pod stručnim vodstvom Vlatke Hlišć, solistice i plesačice Asambla narodnih pjesama i plesova Lado.
Polaznici različitih uzrasta od 5-12 godina naučili su nekoliko brojalica, uspavanki, dečjih igri, kola i parovnih plesova poput: Engele, bengele (brojalica), Birajmo si frajlicu, Igra kolo (kola sa brojanjem), Tko je moje guske krao(dječje igre) i Grizlica, Lepa Anka, Katarena kolo vodi, Raca plava po Dravi, Ja sam baba luta, Išli smo u školicu, Pljeskom, pljeskom, Ja ti figu dam (dječji plesovi). Polaznici su bili motovirani, roditelji zadovoljnji dječjim prihvaćanjem programa, u kojemu su uživali učeći više o vlastitoj folklornoj baštini. Za nadati se da će iduća godina okupiti još veći broj zaintresiranih polaznika s kojima bismo mogli oformili grupu tečaja dječjeg folklora. Promidžba radionice odvijala se putem internetske stranice, Facebooka i video zida na fasadi kulturnog centra.                                                                                                                                                                                    U sklopu prigodnog glazbenog programa Adventom do Božića nastupio je tamburaki sastav TIM (tamburaši iz Markuševca) s prigodnim pjesmama (16.12.) na vanjskoj pozornici ispred Kulunog centra.</t>
  </si>
  <si>
    <t>Najava radionice, Pozivnica- HRT Radio Sljeme, Zabavni radio</t>
  </si>
  <si>
    <t>Facebook ns-dubrava, web ns-dubrava.hr</t>
  </si>
  <si>
    <t>Zajednički plakat</t>
  </si>
  <si>
    <t xml:space="preserve">Zajednički letak </t>
  </si>
  <si>
    <t>28. 12. 2023.</t>
  </si>
  <si>
    <t>8 sati</t>
  </si>
  <si>
    <t>Lucija Franić Novak</t>
  </si>
  <si>
    <t>djeci i odraslima</t>
  </si>
  <si>
    <t>programi hrvatske tradicijske kulture</t>
  </si>
  <si>
    <t>Damir Smerdel</t>
  </si>
  <si>
    <t>Program se realizirao u sklopu partnerstva s udrugom Mikrofon, a u okviru projekta Zbor građana u D duru, financiranog sredstvima Kultura i umjetnost u zajednici. Partnerski udio Narodnog sveučilišta Dubrava je u osiguravanju prostorne, tehničke, promidžbene i stručne podrške razvoju i implementaciji projekta. Održane su intergeneracijske radionice zborskog pjevanja tijekom prosinca, ponedjeljkom u Maloj dvorani Kulturnog centra, te je održan prvi javni nastup novoosnovanog zbora u sklopu Božićnog koncerta Mikrofona u foajeu Kulturnog centra, 20. prosinca 2023. godine. Razvojem ovog projekta pokrenut je interes građana za zborskim pjevanjem u Narodnom sveučilištu Dubrava, glazbenoj djelatnosti koju je Ustanova pokušavala pokrenuti, nakon višegodišnje stanke u provedbi, no nedovoljno uspješno. S obzirom na odaziv i interes građana, u sklopu ovog projekta očekujemo snažan razvoj u 2024. godini i uspješnu provedbu intergeneracijskog zborskog pjevanja, po okončanju projekta Zbor građana u D duru, što je i planirano programom rada i razvoja u 2024. godini.</t>
  </si>
  <si>
    <t>0 EUR (po 2. izmjenama programa rada i razvoja u 2023. godini)</t>
  </si>
  <si>
    <t>Plakat projekta (20), plakat Adventa u Dubravi (60)</t>
  </si>
  <si>
    <t>Damir Smerdel, Sanja Parmač Hrelec</t>
  </si>
  <si>
    <t>Radio Sljeme, https://ns-dubrava.hr/, https://www.facebook.com/kulturnicentardubrava/?locale=hr_HR</t>
  </si>
  <si>
    <t>20.12.2023.</t>
  </si>
  <si>
    <t>Kulturni centar</t>
  </si>
  <si>
    <t>13.11.2023.</t>
  </si>
  <si>
    <t>Kulturni centar, Dubrava 51 a, studeni-prosinac 2023.</t>
  </si>
  <si>
    <t>Kulturni centar, Dubrava 51a, studeni – prosinac 2023.</t>
  </si>
  <si>
    <t>Program je realiziran od 3. studenog do 19. prosinca 2023. Glazbena igraonica, nazvana „Zvukovrt“, namijenjena je najmlađima, odnosno djeci od 4 do 7 godina. Uključuje brojne različite dječje pjesmice, brojalice, glazbene i ritmičke igre prilagođene toj dobi, kao i slušanje prigodne glazbene literature. Također i upoznavanje različitih glazbenih instrumenata. Održano je 14 školskih sati, koncipiranih dva puta tjedno u terminima utorkom i petkom. Igraonica je bila potpuno besplatna za polaznike, a broj polaznika ograničen na 9. Voditeljica igraonice je Dorotea Corelj.</t>
  </si>
  <si>
    <t>3. studenog 2023.</t>
  </si>
  <si>
    <t>19. prosinca 2023.</t>
  </si>
  <si>
    <t>djeca od 4 do 7 godina</t>
  </si>
  <si>
    <t>Glazbeni program za nacionalne manjine</t>
  </si>
  <si>
    <t>Zagreb, Kulturni centar, Dubrava 51 a, veljača - prosinac 2023.</t>
  </si>
  <si>
    <t>21.12.2023.</t>
  </si>
  <si>
    <t xml:space="preserve">16. 1. 2023. </t>
  </si>
  <si>
    <t>Narodno sveučilište Dubrava, Kulturni centar, Dubrava 51 a, 16. siječnja – 4. prosinca 2023.</t>
  </si>
  <si>
    <t>Program uključuje cikluse kreativnih radionica na kojima polaznici ovladavaju šivanjem na šivaćim mašinama i krojenjem, od osnova do naprednih tehnika. Cilj programa je ponuditi stanovnicima istočnog dijela grada kreativnu radionicu na kojoj šivanje kao tehnika i vještina može postati sredstvo kreativnog izražavanja pa polaznici mogu njegovati svoju kreativnost i razvijati talent uz kvalitetno korištenje slobodnog vremena.
Kroz ušicu igle – napredni tečaj šivanja (8 polaznica)
Program je uključivao 10 radionica kroz 10 tjedana, svaka u trajanju 135 minuta (ponedjeljkom 18.30 – 20.45 sati, ukupno 30 školskih sati)
Polaznici su savladali napredne tehnike šivanja i krojenja uključujući konstrukciju kompleksnih odjevnih predmeta (krojenje i šivanje klasične uske suknje s podstavom, pasicom, zatvaračem i gumbima, krojenje i šivanje hlača s džepovima, pasicom, zatvaračem i gumbima, krojenje i šivanje klasične košulje s pasicom, džepovima, kragnom i gumbima i šivanje haljine po izboru).
Datumi održavanja programa: 16. siječnja, 23. siječnja, 30. siječnja, 6. veljače, 13. veljače, 20. veljače, 27. veljače, 6. ožujka, 13. ožujka, 20. ožujka 2023.
Kroz ušicu igle – početni tečaj šivanja (8 polaznica)
Program je uključivao 10 radionica kroz 10 tjedana, svaka u trajanju 135 minuta minuta (ponedjeljkom 18.30 – 20.45 sati, ukupno 30 školskih sati)
Polaznici su u sklopu programa najprije upoznali dijelove šivaćeg stroja te savladali rukovanje istim. Upoznali su i sav pribor za šivanje koji će koristiti, a nakon uvodnih sati naučili su konstruirati, skrojiti i sašiti jastučnicu i pregaču, zatim su naučili vaditi krojeve iz Burde te konstruirati i sašiti suknju, hlače, haljinu i tuniku. Tijekom svake radionice naučili su raditi i popravke i preinake odjevnih predmeta koje su šivali (promjena zatvarača, skraćivanje hlača, prilagođavanje dužine rukave). 
Datumi održavanja programa: 3. travnja, 17. travnja, 24. travnja, 8. svibnja, 15. svibnja, 22. svibnja, 29. svibnja, 5. lipnja, 12. lipnja, 19. lipnja 2023. 
Kroz ušicu igle – početni tečaj šivanja (9 polaznica)
Program je uključivao 10 radionica kroz 10 tjedana, svaka u trajanju 135 minuta minuta (ponedjeljkom 18.30 – 20.45 sati, ukupno 30 školskih sati)
Polaznici su u sklopu programa najprije upoznali dijelove šivaćeg stroja te savladali rukovanje istim. Upoznali su i sav pribor za šivanje koji će koristiti, a nakon uvodnih sati naučili su konstruirati, skrojiti i sašiti jastučnicu i pregaču, zatim su naučili vaditi krojeve iz Burde te konstruirati i sašiti suknju, hlače, haljinu i tuniku. Tijekom svake radionice naučili su raditi i popravke i preinake odjevnih predmeta koje su šivali (promjena zatvarača, skraćivanje hlača, prilagođavanje dužine rukave). 
Datumi održavanja programa: 2., 9., 16., 23., 30.  listopada, 6., 13., 20., 27. studenog i 4. prosinca 2023.
Voditeljice programa bile su Anka Tiljak i Irena Hruška.</t>
  </si>
  <si>
    <t>Web stranica narodno sveučilište Dubrava (https://ns-dubrava.hr/2023/01/05/kroz-usicu-igle-napredna-radionica-sivanja-sijecanj-2023/, https://ns-dubrava.hr/2023/03/27/kroz-usicu-igle-pocetna-grupa-sivanja/, https://ns-dubrava.hr/2023/09/21/upisi-traju-do-subote-23-rujna/, https://ns-dubrava.hr/2023/09/04/upisi-od-11-rujna-2023/), Facebook stranica Narodno sveučilište Dubrava (https://www.facebook.com/kulturnicentardubrava), Dubrava news (https://dubrava.com.hr/), Dubrava.hr (https://www.dubrava.hr/)</t>
  </si>
  <si>
    <t>4. prosinca 2023.</t>
  </si>
  <si>
    <t>kulturno-obrazovni program (radionice)</t>
  </si>
  <si>
    <t>Narodno sveučilište Dubrava, Kulturni centar, Dubrava 51 a, 1. travnja 2023. - 18. prosinca 2023.</t>
  </si>
  <si>
    <r>
      <t xml:space="preserve">Program obuhvaća niz aktivnosti s osnovnom namjerom poticanja aktivnog sudjelovanja u kulturnom životu kvarta i grada, ali i poticanja kreativnosti različitih dobnih skupina te kvalitetnog korištenja slobodnog vremena. Ovim programom Narodno sveučilište Dubrava nameće svoj prostor kao prostor kulturnih i društvenih zbivanja s ciljem okupljanja građana koji posjećivanjem kulturnih programa jačaju kulturni krug na lokalnoj razini. Cilj je stvoriti ishodište za oblikovanje i provođenje najrazličitijih kulturnih programa i stvaranje kulturi sklone i odane publike širokog spektra, kroz zajedničko obiteljsko i međugeneracijsko druženje. Osiguravanjem raznovrsnih programa kontinuirano tijekom cijele godine omogućavamo posjetiteljima da se, kad njima odgovara, uključe u programe kulture jačajući na taj način vezu između građana i lokalne ustanove u kulturi. 
1. travnja, subota, 10.00 – 13.00 h, predvorje, Kulturni centar, Dubrava 51 a
Kultura u kvartu: Ususret Uskrsu – Tradicijske i suvremene radionice uskrsnih pisanica
– ukrašavanje </t>
    </r>
    <r>
      <rPr>
        <b/>
        <sz val="12"/>
        <color theme="1"/>
        <rFont val="Times New Roman"/>
        <family val="1"/>
        <charset val="238"/>
      </rPr>
      <t>pisanica špagom i moosgummi masom</t>
    </r>
    <r>
      <rPr>
        <sz val="12"/>
        <color theme="1"/>
        <rFont val="Times New Roman"/>
        <family val="1"/>
        <charset val="238"/>
      </rPr>
      <t xml:space="preserve">, voditeljica Snježana Vuković (20 polaznika)
– </t>
    </r>
    <r>
      <rPr>
        <b/>
        <sz val="12"/>
        <color theme="1"/>
        <rFont val="Times New Roman"/>
        <family val="1"/>
        <charset val="238"/>
      </rPr>
      <t>izrada pisanica voskom prema tradiciji Horvata</t>
    </r>
    <r>
      <rPr>
        <sz val="12"/>
        <color theme="1"/>
        <rFont val="Times New Roman"/>
        <family val="1"/>
        <charset val="238"/>
      </rPr>
      <t xml:space="preserve"> (Zagreb), voditeljica Zrinka Babić (25 polaznika)                                                                                                                                                                                                                                  18. listopada 2023. – jednokratna radionica za četiri razreda OŠ A. B. Šimić povodom obilježavanja </t>
    </r>
    <r>
      <rPr>
        <b/>
        <sz val="12"/>
        <color theme="1"/>
        <rFont val="Times New Roman"/>
        <family val="1"/>
      </rPr>
      <t>Dana kruha</t>
    </r>
    <r>
      <rPr>
        <sz val="12"/>
        <color theme="1"/>
        <rFont val="Times New Roman"/>
        <family val="1"/>
        <charset val="238"/>
      </rPr>
      <t xml:space="preserve">, voditeljica Verica Stepić (90 polaznika)
                                                                                                                                                                                               5. prosinca 2023. – jednokratna </t>
    </r>
    <r>
      <rPr>
        <b/>
        <sz val="12"/>
        <color theme="1"/>
        <rFont val="Times New Roman"/>
        <family val="1"/>
      </rPr>
      <t>adventska radionica</t>
    </r>
    <r>
      <rPr>
        <sz val="12"/>
        <color theme="1"/>
        <rFont val="Times New Roman"/>
        <family val="1"/>
        <charset val="238"/>
      </rPr>
      <t xml:space="preserve"> za dva razreda OŠ A. B. Šimić, voditeljica Verica Stepić (50 polaznika)
 Druga adventska subota u Kulturnom centru – subota 9. prosinca 2023.:                                                         - izrada </t>
    </r>
    <r>
      <rPr>
        <b/>
        <sz val="12"/>
        <color theme="1"/>
        <rFont val="Times New Roman"/>
        <family val="1"/>
      </rPr>
      <t>heklanog bookmarka</t>
    </r>
    <r>
      <rPr>
        <sz val="12"/>
        <color theme="1"/>
        <rFont val="Times New Roman"/>
        <family val="1"/>
        <charset val="238"/>
      </rPr>
      <t xml:space="preserve">, voditeljica: Nataša Jagatić, Buntstich (10 polaznika)
- izrada </t>
    </r>
    <r>
      <rPr>
        <b/>
        <sz val="12"/>
        <color theme="1"/>
        <rFont val="Times New Roman"/>
        <family val="1"/>
      </rPr>
      <t>heklanog šala</t>
    </r>
    <r>
      <rPr>
        <sz val="12"/>
        <color theme="1"/>
        <rFont val="Times New Roman"/>
        <family val="1"/>
        <charset val="238"/>
      </rPr>
      <t>, voditeljica: Petra Vrban, PetiPleti (10 polaznika)
- izrada</t>
    </r>
    <r>
      <rPr>
        <b/>
        <sz val="12"/>
        <color theme="1"/>
        <rFont val="Times New Roman"/>
        <family val="1"/>
      </rPr>
      <t xml:space="preserve"> ukrasa za bor od filca tehnikom šivanja</t>
    </r>
    <r>
      <rPr>
        <sz val="12"/>
        <color theme="1"/>
        <rFont val="Times New Roman"/>
        <family val="1"/>
        <charset val="238"/>
      </rPr>
      <t xml:space="preserve">, voditeljica: Ljubica Hunjak (10 polaznika)
Adventom do Božića – subota 16. prosinca 2023.
- izrada </t>
    </r>
    <r>
      <rPr>
        <b/>
        <sz val="12"/>
        <color theme="1"/>
        <rFont val="Times New Roman"/>
        <family val="1"/>
      </rPr>
      <t>heklane gumice za kosu</t>
    </r>
    <r>
      <rPr>
        <sz val="12"/>
        <color theme="1"/>
        <rFont val="Times New Roman"/>
        <family val="1"/>
        <charset val="238"/>
      </rPr>
      <t xml:space="preserve">, voditeljica: Petra Vrban, PetiPleti (10 polaznika)
- izrada </t>
    </r>
    <r>
      <rPr>
        <b/>
        <sz val="12"/>
        <color theme="1"/>
        <rFont val="Times New Roman"/>
        <family val="1"/>
      </rPr>
      <t>nakita od žice i recikliranog materijala</t>
    </r>
    <r>
      <rPr>
        <sz val="12"/>
        <color theme="1"/>
        <rFont val="Times New Roman"/>
        <family val="1"/>
        <charset val="238"/>
      </rPr>
      <t xml:space="preserve">, voditeljica: Marta Raljević, Crna očica (10 polaznika)
18. prosinca 2023. – jednokratna </t>
    </r>
    <r>
      <rPr>
        <b/>
        <sz val="12"/>
        <color theme="1"/>
        <rFont val="Times New Roman"/>
        <family val="1"/>
      </rPr>
      <t>adventska radionica</t>
    </r>
    <r>
      <rPr>
        <sz val="12"/>
        <color theme="1"/>
        <rFont val="Times New Roman"/>
        <family val="1"/>
        <charset val="238"/>
      </rPr>
      <t xml:space="preserve"> za dva razreda OŠ Vjenceslava Novaka, voditeljica Verica Stepić (70 polaznika)</t>
    </r>
  </si>
  <si>
    <t>Web stranica narodno sveučilište Dubrava (https://ns-dubrava.hr/2023/03/21/uskrs-u-narodnom-sveucilistu-dubrava/, https://ns-dubrava.hr/2023/03/29/besplatne-radionice-u-narodnom-sveucilistu-dubrava/, https://ns-dubrava.hr/2023/03/18/travanj-u-narodnom-sveucilistu-dubrava/, https://ns-dubrava.hr/2023/12/04/druga-adventska-subota-u-kulturnom-centru/, https://ns-dubrava.hr/2023/12/04/advent-u-dubravi/, https://ns-dubrava.hr/2023/12/10/adventom-do-bozica-subota-16-prosinca/, https://ns-dubrava.hr/2023/11/30/prosinac-u-kulturnom-centru-i-djecjem-kazalistu-dubrava/), Facebook stranica Narodno sveučilište Dubrava (https://www.facebook.com/kulturnicentardubrava), Dubrava news (https://dubrava.com.hr/), Dubrava.hr (https://www.dubrava.hr/)</t>
  </si>
  <si>
    <t xml:space="preserve"> 18. prosinca 2023.</t>
  </si>
  <si>
    <t>Kulturni centar, Dubrava 51 a, 10040 Zagreb, srpanj - rujan 2023.</t>
  </si>
  <si>
    <t>U sklopu manifestacije Ljeto u Dubravi održane su tri radionice od kojih je svaka trajala po pet dana. Od 10. do 14. srpnja 2023. održana je radionica krajobraznog dizajna pod stručnim vodstvom ukrajiske umjetnice Tetiane Maslyk. Od 17. do 21. srpnja 2023. održana je radionica Moj prvi štafelaj s temom mrtve prirode. Voditeljica je bila Marija Stojanović. Od 24. do 28. srpnja 2023. održana je radionica Moj prvi štafelaj s temom portreta. Voditeljica je bila akademska slikarica Sanela Đurinec Raič. Izložba radova polaznika manifestacije Ljeto u Dubravi održana je u Galeriji Kontrast od 4. do 14. rujna 2023. godine. Napravljen je digialni katalog koji je predstavljen na internetskim stranicama  Narodnog sveučilišta Dubrava. Autor teksta u katalogu je bio Svebor Vidmar, viši stručni suradnik-voditelj Galerije Vladimir Filakovac. Upravo ovakava manifestacija pokazala se kao hvalvrijedan projekt koji je omogućio djeci slabijeg imovinskog stanja kao i onoj čiji su roditelji radili i nisu ih mogli zabaviti, da na kvalitetan način provedu svoje slobodno vrijeme u izravom, socijalnom okruženju gdje su stekli nove vještine i znanja iz područja likovnosti koje su zatim mogli pokazati široj publici putem organizirane izložbe. Svi zadani ciljevi na ovom programu su ostvareni.</t>
  </si>
  <si>
    <t>internestske stranice, radio emisije</t>
  </si>
  <si>
    <t xml:space="preserve">10. 7. 2023. </t>
  </si>
  <si>
    <t>14. 9. 2023.</t>
  </si>
  <si>
    <t>Kulturni centar, Dubrava 51 a, 10040 Zagreb</t>
  </si>
  <si>
    <t>centari za kulturu</t>
  </si>
  <si>
    <t>Program rada i razvitka Narodnog sveučilišta Dubrava u 2023. - programi uz Ugovor o korištenju sredstava za realizaciju Programa javnih potreba u kulturi Grada Zagreba za 2023.</t>
  </si>
  <si>
    <t>Sandra Banić Naumovski, Željko Šturlić, Svebor Vidmar, Lucija Franić-Novak, Alma Vragović, Ljiljana Grabar, Marija Miličević, Damir Smerdel, Dalibor Jurišić</t>
  </si>
  <si>
    <t>djelomično</t>
  </si>
  <si>
    <t>Ministarstvo kulture i medija RH, Turistička zajednica Grada Zagreba, vlastita sredstva</t>
  </si>
  <si>
    <t>sva kategorije (navedeno pojedinačno po programskim cjelinama)</t>
  </si>
  <si>
    <t xml:space="preserve"> Ana Jakić Divković, Marija Miličević</t>
  </si>
  <si>
    <t>Narodno sveučilište Dubrava, Kulturni centar, Dubrava 51a, Zagreb, 23.01.2023.-18.12.2023.</t>
  </si>
  <si>
    <t>18.12.2023.</t>
  </si>
  <si>
    <t>Sanja Pribić, Marija Miličević</t>
  </si>
  <si>
    <t>Narodno sveučilište Dubrava, Kulturni centar, Dubrava 51a, Zagreb, siječanj-prosinac 2023.</t>
  </si>
  <si>
    <r>
      <rPr>
        <sz val="11"/>
        <color theme="1"/>
        <rFont val="Times New Roman"/>
        <family val="1"/>
        <charset val="238"/>
      </rPr>
      <t xml:space="preserve">
</t>
    </r>
    <r>
      <rPr>
        <sz val="12"/>
        <color theme="1"/>
        <rFont val="Times New Roman"/>
        <family val="1"/>
        <charset val="238"/>
      </rPr>
      <t xml:space="preserve">U Kulturnom centru, Dubrava 51 a održala se radionica Mala škola ilustracije i stripa, u 24 termina po dva školska sata.  Voditeljica je akademska slikarica-grafičarka Sanja Pribić. Program je započeo kratkim pregledom razvoja stripa u svijetu i kod nas, pri čemu su polaznici učili  i produbljivala znanja o karakteristikama i specifičnostima devete umjetnosti. Praktičnim radom i prezentacijom polaznici su naučili kako napraviti dobar strip i ilustraciju i to od prvotne ideje, skice, pisanja scenarija s razradom likova i pozadina, pa sve do njegove uspješne realizacije. Polaznici na taj način uče kako uspješno kadrirati pojedini prizor, kreirati glavne i sporedne likove, njihove emocije i pokrete, anatomiju, proporcije, teksture, perspektivu, sjenčanje, tuširanje, bojanje, te se upoznaju s vrstama oblačića u koje se upisuju zadani tekstovi, pri čemu razvijaju svoj prepoznatljivi stil. Na kraju školske godine polaznici su izradili zajedničku slikovnicu koja je otisnuta u nakladi od 120 primjeraka i bila predstavljena na završnoj izložbi polaznika u Galeriji Kontrast, u mjesecu lipnju. Ciklus radionica se održao u sljedećim terminima: 
1.ciklus: 23.01.2023.-30.1.2023.(5termina, 5 polaznika)
2. ciklus: 06.02.2023.-27.02.2023.(4 termina, 5 polaznika)
3.ciklus: 06.03.2023.-27.03.2023.(4 termina, 5 polaznika)
4.ciklus: 03.04.2023.-24.04.2023.(3 termina, 5 polaznika)
U tom kreativnom procesu polaznici jačaju samopouzdanje i radne navike, te razvijaju komunikacijske sposobnosti u zdravom timskom okruženju. Upotrebom računala polaznici su uz tradicionalne tehnike također naučili kako mogu uspješno obraditi pojedinu sliku davanjem željenih efekata.
U drugom dijelu godine ciklus radionica održao se u sljedećim terminima:                                                                   1.ciklus 25.09.2023.(1 termin, 8 polaznika)                                                                                                  2.ciklus:02.10.2023.-30.10.2023.(5 termina,8 polaznika)                                                                                   3.ciklus:06.11.2023.-27.11.2023.(4 termina,8polaznika)                                                                                   4.ciklus:04.12.2023.-18.12.2023.(3 termina,8polaznika). Održano je 13 termina radionica.  Uz obradu različitih tema u duhu vremena, na radionici polaznici uče biti tolerantniji jedni prema drugima, prihvaćajući različita mišljenja, koja će kasnije moći uspješno uklopiti u završni rad prepoznatljivog rukopisa i estetike nove mogućnosti i rješenja, odnosno kako uz pomoć kreativnosti i mašte možemo transformirati okolinu u bolje i sigurnije društvo. Fokus radionice je na mladima te njihovoj integraciji u društvo, kao i u  lokalnu zajednicu.                                                                  </t>
    </r>
  </si>
  <si>
    <t>www.ns-dubrava.hr, službena facebook stranica Narodno sveučilište Dubrava</t>
  </si>
  <si>
    <t>Polaznici Male škole primijenjenih umjetnosti, uz zdravo socijalno druženje i stručno vodstvo Ane Jakić Divković, otkrivaju vlastiti rukopis, jačajući pritom samokritiku, samopoštovanje, maštu i radne navike. Zadatak voditelja radionica je da na nenametljiv način oslobodi u pojedincu maštu, kako bi ga oslobodio straha od kreativnog izražavanja. Sve te raznovrsne tehnike uče polaznika da na artikulirani način uspješno prenese ideju u određeni medij, putem zadataka koji su vezani za pojedina godišnja doba. Polaznici Male škole primijenjenih umjetnosti učili su različite tehnike kao što su crtačke, slikarske, grafičke i kiparske, često upotrebljavajući nove i prirodne materijale koje su zatim oblikovali u zanimljiva originalna djela, primijenjenog karaktera, učeći pritom i o likovnim elementima. Ovakav osmišljeni pristup omogućuje polaznicima radionice pozitivan odmak iz sivila u kojem živimo, koje je rastrgano strahom od ekonomske krize, namećući nove mogućnosti i rješenja kojima uz pomoć kreativnosti i mašte možemo transformirati okolinu u bolje i sigurnije društvo. Najbolje radove polaznici su  pokazali na završnoj izložbi polaznika tečajeva Narodnog sveučilišta Dubrava koja se kontinuirano održava, u mjesecu lipnju, u Galeriji Kontrast. Mala škola primijenjenih umjetnosti održala  se kroz 32 termina, jednom tjedno po dva školska sata. 
Termini održavanja ciklusa radionica:
1.ciklus: 23.01.2023.-30.01.2023.(2 termina, 12 polaznika)
 2.ciklus: 06.02.2023.-27.02.2023.(4 termina, 12 polaznika) 
3.ciklus: 06.03.2023.-27.03.2023.(4 termina, 12 polaznika)
4.ciklus: 03.04.2023.-24.04.2023.(3 termina, 12 polaznika) 
5.ciklus: 08.05.2023.-29.05.2023.(4 termina, 12polaznika) 
6.ciklus: 05.06.2023.-12.06.2023.(2termina, 12 polaznika).                                                                                                               U drugom dijelu godine, ciklusi radionica održavali su se u sljedećim terminima:                                                             1.ciklus: 25.09.2023. (1 termin,11 polaznika)                                                                                                              2.ciklus:02.10.2023-30.10.2023. (5 termina,11polaznika)                                                                                       3.ciklus:06.11.2023.-27.11.2023. (4 termina,11polaznika)                                                                                                4.ciklus:04.12.2023.-18.12.2023.(3 termina,11 polaznika) . Održano je 13 termina.Ostvaren je maksimalan broj polaznika te su stvoreni optimalni uvjeti za ugodan rad s polaznicima. Radionica Male škole primijenjenih umjetnosti je lijep pokazatelj povezanosti građana lokalne zajednice, kao i javna potreba građana za sudjelovanjem u kretivnom izražavanju sedme umjetnosti.</t>
  </si>
  <si>
    <r>
      <t>www.ns-dubrava.hr,</t>
    </r>
    <r>
      <rPr>
        <sz val="11"/>
        <rFont val="Calibri"/>
        <family val="2"/>
        <scheme val="minor"/>
      </rPr>
      <t xml:space="preserve"> Facebook NSD-a</t>
    </r>
  </si>
  <si>
    <t>Narodno sveučilište Dubrava, povodom 65 godina svoga postojanja, oblikovalo je digitalnu monografiju Ustanove u razdoblju 1958.-2017., pripremanu dulji niz godina, a koja još nije objavljena. Monografija donosi povijesni pregled razvoja ustanove, te osobito prikaz njezina programskoga razvoja, čime se doprinosi povećanju dostupnosti informacija o Ustanovi, posebice na Internetu i digitalnim medijima na kojima su informacije o Ustanovi vrlo oskudne, te se utječe na omogućavanje dostupnosti organizacijskog sjećanja i pamćenja programskog i organizacijskog razvoja Narodnog sveučilišta Dubrava, jednog od najstarijih i najvećih centara za kulturu, s vrlo raznolikom i razgranatom djelatnošću. Iz primjera programskog razvoja, u njegovom najplodonosnijem razdoblju, ova monografija, poslužit će kao primjer i analitička podloga brojnim stručnjacima koji se bave tematikom kulturnih i društveno-kulturnih centara. Monografija je oblikovana i prelomljena, a bit će objavljena u digitalnom  izdanju na stranicama Narodnog sveučilišta Dubrava u siječnju 2024. godine, kada će ustanova započeti trogodišnji proces prikupljanja nedostajuće građe, slikovne u prvom redu, otvorenim susretima s građanima, a potom pristupiti i prikupljanju podatkovne i slikovne građe radi pripreme za izdavanje tiskane monografije povodom 70-te obljetnice Ustanove. Skupina aktivnosti s građanima te zainteresiranom stručnom javnošću, provodit će se pod nazivom Ovo će biti monografija Narodnog sveučilišta Dubrava, a uključivat će tribine, stručna predavanja i neposredan tribinski rad s građanima. Poteškoće u izradi monografije, ogledaju se u prvom redu u činjenici kako Narodno sveučilište Dubrava ne posjeduje digitalnu i fotoarhivu svoje bogate djelatnosti, kako u službenom arhivu Ustanove, tako niti u digitalnom, stoga je nužno proširiti proces istraživanja i prikupljanja tragova na nadasve ogromnu i bogatu povijest ove Ustanove.</t>
  </si>
  <si>
    <t>ns-dubrava.hr</t>
  </si>
  <si>
    <t>29.12.2023.</t>
  </si>
  <si>
    <t>virtualno</t>
  </si>
  <si>
    <t>stručnoj i široj javnosti</t>
  </si>
  <si>
    <t>Narodno sveučilište Dubrava, Kulturni centar, Dubrava 51 a, 1. travnja – 29. prosinca 2023.</t>
  </si>
  <si>
    <r>
      <t xml:space="preserve">Program pod nazivom  Oprostite, ja se odmaram, pod različitim nazivima i konceptima, postoji u Narodnom sveučilištu Dubrava već 20 godina. Program obuhvaća niz aktivnosti prilagođenih dobi polaznika radionica s osnovnom namjerom poticanja kreativnosti kod djece, a radi se o programu koji se ostvaruje pretežito tijekom zimskih, proljetnih i ljetnih školskih praznika te je namijenjen djeci predškolske i osnovnoškolske dobi. Program se sastoji od niza aktivnosti, najvećim dijelom kreativnih radionica koje traju od nekoliko dana do dva tjedna. Cilj programa je aktivno i kontinuirano uključivanje posjetitelja u programe Narodnog sveučilišta Dubrava, dok u užem smislu program ima za cilj edukaciju, zabavu, druženje i kvalitetno kreativno korištenje slobodnog vremena tijekom školskih praznika. Program se ostvaruje u istočnom dijelu grada i privlači mnogobrojnu publiku.  Ovim programom Narodno sveučilište Dubrava nameće svoj prostor kao prostor kulturnih i društvenih zbivanja s ciljem okupljanja građana koji jačaju kulturni krug na lokalnoj razini.
U prvom dijelu 2023. godine održane su sljedeće aktivnosti:
- 11. – 14. travnja, svaki dan od utorka do petka, 10.00 – 13.00 h, predvorje – kreativna višednevna radionica za djecu </t>
    </r>
    <r>
      <rPr>
        <b/>
        <sz val="12"/>
        <color theme="1"/>
        <rFont val="Times New Roman"/>
        <family val="1"/>
        <charset val="238"/>
      </rPr>
      <t>Dašak proljeća</t>
    </r>
    <r>
      <rPr>
        <sz val="12"/>
        <color theme="1"/>
        <rFont val="Times New Roman"/>
        <family val="1"/>
        <charset val="238"/>
      </rPr>
      <t xml:space="preserve"> – izrada cvijeća i životinja (korisne životinje poput pčela, bubamara, ptica) u tehnici papier mache ili kaširanju, voditeljica Ljubica Hunjak – 10 polaznika
- 13. travnja, četvrtak, 10.00 – 13.00 h, predvorje – </t>
    </r>
    <r>
      <rPr>
        <b/>
        <sz val="12"/>
        <color theme="1"/>
        <rFont val="Times New Roman"/>
        <family val="1"/>
        <charset val="238"/>
      </rPr>
      <t>radionica izrade jurijevskog vijenca od bršljana i krep papira</t>
    </r>
    <r>
      <rPr>
        <sz val="12"/>
        <color theme="1"/>
        <rFont val="Times New Roman"/>
        <family val="1"/>
        <charset val="238"/>
      </rPr>
      <t xml:space="preserve"> u suradnji sa Udrugom Magda i Luisa iz Madžareva, voditeljica Ana Martan, čuvarica kulturne baštine – 25 polaznika
- 11. – 15. travnja, svaki dan od utorka do subote, 9.30 – 13.00 h, učionica br. 4 -</t>
    </r>
    <r>
      <rPr>
        <b/>
        <sz val="12"/>
        <color theme="1"/>
        <rFont val="Times New Roman"/>
        <family val="1"/>
        <charset val="238"/>
      </rPr>
      <t xml:space="preserve"> IV. Međunarodna radionica animiranog filma</t>
    </r>
    <r>
      <rPr>
        <sz val="12"/>
        <color theme="1"/>
        <rFont val="Times New Roman"/>
        <family val="1"/>
        <charset val="238"/>
      </rPr>
      <t xml:space="preserve"> – višednevna radionica na kojoj su polaznici napisali scenarij za film, izradili likove i pozadine od papira i snimili film sa profesionalnom opremom u tehnici cut out stop animacije, voditeljice Jelena Dragutinović i Lene Lekše (Slovenija) – 17 polaznika
- </t>
    </r>
    <r>
      <rPr>
        <b/>
        <sz val="12"/>
        <color theme="1"/>
        <rFont val="Times New Roman"/>
        <family val="1"/>
        <charset val="238"/>
      </rPr>
      <t>Projekcije filmova za djecu</t>
    </r>
    <r>
      <rPr>
        <sz val="12"/>
        <color theme="1"/>
        <rFont val="Times New Roman"/>
        <family val="1"/>
        <charset val="238"/>
      </rPr>
      <t xml:space="preserve"> u maloj dvorani
11. travnja, utorak, 18.00 h – Nikica u potrazi za blagom
12. travnja, srijeda, 18.00 h – Asterix i Obelix: Srednje kraljevstvo
13. travnja, četvrtak, 18.00 h – Belle i Sebastijan: Nova generacija
14. travnja, petak, 18.00 h – Dječak i tigar
15. travnja, subota, 10.00 h – Super Mario Bros
- </t>
    </r>
    <r>
      <rPr>
        <b/>
        <sz val="12"/>
        <color theme="1"/>
        <rFont val="Times New Roman"/>
        <family val="1"/>
        <charset val="238"/>
      </rPr>
      <t>Radionica modnog dizajna</t>
    </r>
    <r>
      <rPr>
        <sz val="12"/>
        <color theme="1"/>
        <rFont val="Times New Roman"/>
        <family val="1"/>
        <charset val="238"/>
      </rPr>
      <t xml:space="preserve"> svaki dan od ponedjeljka 26. lipnja do petka 30. lipnja 2023., 15.00 – 16.30 h, predvorje, voditeljica Irena Tiljak – 15 polaznika
 U drugom dijelu 2023. godine organizirane su sljedeće aktivnosti:
- Ljetna kreativka – radionica</t>
    </r>
    <r>
      <rPr>
        <b/>
        <sz val="12"/>
        <color theme="1"/>
        <rFont val="Times New Roman"/>
        <family val="1"/>
      </rPr>
      <t xml:space="preserve"> izrade torbi od plastičnih vrećica</t>
    </r>
    <r>
      <rPr>
        <sz val="12"/>
        <color theme="1"/>
        <rFont val="Times New Roman"/>
        <family val="1"/>
        <charset val="238"/>
      </rPr>
      <t xml:space="preserve"> tehnikom kukičanja svaki dan od ponedjeljka 3. srpnja do petka 7. srpnja 2023., 10.00 – 11.30, predvorje, voditeljica Ana Jakić Divković (10 polaznika)
- Radionica </t>
    </r>
    <r>
      <rPr>
        <b/>
        <sz val="12"/>
        <color theme="1"/>
        <rFont val="Times New Roman"/>
        <family val="1"/>
      </rPr>
      <t>šivanja održive mode</t>
    </r>
    <r>
      <rPr>
        <sz val="12"/>
        <color theme="1"/>
        <rFont val="Times New Roman"/>
        <family val="1"/>
        <charset val="238"/>
      </rPr>
      <t xml:space="preserve"> - šivanje modnih dodataka reciklažom stare odjeće svaki dan od ponedjeljka 28. kolovoza do petka 1. rujna 2023. (5 dana), 10.30 – 12.00 h, predvorje, Kulturni centar, Dubrava 51 a, voditeljica: Irena Hruška Tiljak (10 polaznika)
- Radionica</t>
    </r>
    <r>
      <rPr>
        <b/>
        <sz val="12"/>
        <color theme="1"/>
        <rFont val="Times New Roman"/>
        <family val="1"/>
      </rPr>
      <t xml:space="preserve"> izrade nakita od papira </t>
    </r>
    <r>
      <rPr>
        <sz val="12"/>
        <color theme="1"/>
        <rFont val="Times New Roman"/>
        <family val="1"/>
        <charset val="238"/>
      </rPr>
      <t xml:space="preserve">- izrada nakita s perlicama od papirnatih otpadaka svaki dan od ponedjeljka 28. kolovoza do petka 1. rujna 2023. (5 dana), 10.30 – 12.00 h, predvorje, Kulturni centar, Dubrava 51 a, voditeljica: Ana Jakić Divković (10 polaznika)
- Dvodnevna </t>
    </r>
    <r>
      <rPr>
        <b/>
        <sz val="12"/>
        <color theme="1"/>
        <rFont val="Times New Roman"/>
        <family val="1"/>
      </rPr>
      <t>radionica kolaža</t>
    </r>
    <r>
      <rPr>
        <sz val="12"/>
        <color theme="1"/>
        <rFont val="Times New Roman"/>
        <family val="1"/>
        <charset val="238"/>
      </rPr>
      <t xml:space="preserve"> - izrada malih umjetničkih djela od lijepljenja raznih materijala (papir u boji, novinski izresci…), voditeljica: Ana Jakić Divković, ponedjeljak 30. 10. i utorak 31. 10., 10.00 – 12.00 sati (10 polaznika)
- Jednodnevna radionica</t>
    </r>
    <r>
      <rPr>
        <b/>
        <sz val="12"/>
        <color theme="1"/>
        <rFont val="Times New Roman"/>
        <family val="1"/>
      </rPr>
      <t xml:space="preserve"> izrade narukvica</t>
    </r>
    <r>
      <rPr>
        <sz val="12"/>
        <color theme="1"/>
        <rFont val="Times New Roman"/>
        <family val="1"/>
        <charset val="238"/>
      </rPr>
      <t xml:space="preserve"> - učenje osnova vezivanja i izrada narukvica makrame tehnikom, voditeljica: Vlatka Hlišć (Knot why not), ponedjeljak 30. 10., 10.00 – 12.00 sati (10 polaznika)
- Dvodnevna radionica </t>
    </r>
    <r>
      <rPr>
        <b/>
        <sz val="12"/>
        <color theme="1"/>
        <rFont val="Times New Roman"/>
        <family val="1"/>
      </rPr>
      <t>izrade heklane trake za glavu</t>
    </r>
    <r>
      <rPr>
        <sz val="12"/>
        <color theme="1"/>
        <rFont val="Times New Roman"/>
        <family val="1"/>
        <charset val="238"/>
      </rPr>
      <t xml:space="preserve"> - učenje osnovnog boda u heklanju te izrada jednostavne heklane trake za glavu, voditeljica: Petra Vrban (Petipleti), ponedjeljak 30. 10. i utorak 31. 10., 10.00 – 12.00 sati (10 polaznika)
- </t>
    </r>
    <r>
      <rPr>
        <b/>
        <sz val="12"/>
        <color theme="1"/>
        <rFont val="Times New Roman"/>
        <family val="1"/>
      </rPr>
      <t>Vezenje križićima na goblenskom platnu</t>
    </r>
    <r>
      <rPr>
        <sz val="12"/>
        <color theme="1"/>
        <rFont val="Times New Roman"/>
        <family val="1"/>
        <charset val="238"/>
      </rPr>
      <t xml:space="preserve"> – odabir motiva, prenošenje motiva u format iz kojeg se izrađuje shema za vezenje i prenošenje motiva na goblensko platno te vezenje motiva na goblenskom platnu, svaki dan od srijede 27. 12. do petka 29. 12. (3 dana), 10 – 12 sati, voditeljica: Tajana Vidojević (10 polaznika)
- </t>
    </r>
    <r>
      <rPr>
        <b/>
        <sz val="12"/>
        <color theme="1"/>
        <rFont val="Times New Roman"/>
        <family val="1"/>
      </rPr>
      <t>Kukičanje torbi od recikliranog materijala</t>
    </r>
    <r>
      <rPr>
        <sz val="12"/>
        <color theme="1"/>
        <rFont val="Times New Roman"/>
        <family val="1"/>
        <charset val="238"/>
      </rPr>
      <t xml:space="preserve"> – izrada torbe od recikliranog materijala tehnikama kukičanja i tkanja svaki dan od srijede 27. 12. do petka 29. 12. (3 dana), 10 – 12 sati, voditeljica: Ana Jakić Divković (10 polaznika)
- </t>
    </r>
    <r>
      <rPr>
        <b/>
        <sz val="12"/>
        <color theme="1"/>
        <rFont val="Times New Roman"/>
        <family val="1"/>
      </rPr>
      <t>Upcycling ili prenamjena tekstila</t>
    </r>
    <r>
      <rPr>
        <sz val="12"/>
        <color theme="1"/>
        <rFont val="Times New Roman"/>
        <family val="1"/>
        <charset val="238"/>
      </rPr>
      <t xml:space="preserve"> – prenamjena odbačenog tekstila/odjeće. Šivanje koncem i iglom, spajanje, rezanje i crtanje po tkanini svaki dan od srijede 27. 12. do petka 29. 12. (3 dana), 10 – 12 sati, voditeljica: Snježana Horvatić Popović (10 polaznika)</t>
    </r>
  </si>
  <si>
    <t>29. prosinca 2023.</t>
  </si>
  <si>
    <t>Narodno sveučilište Dubrava, Kulturni centar, Dubrava 51 a, Zagreb, 14. travnja – 1. prosinca 2023.</t>
  </si>
  <si>
    <t xml:space="preserve">Program Petkomedija uključuje autorske izvedbe domaćih komičara u formi stand-up komedije u maloj dvorani Kulturnog centra. Programom se nastoji okupiti novu publiku, mlađe generacije. Opći cilj programa je proširiti i obogatiti kulturnu ponudu svim stanovnicima, a osobito mladim ljudima s područja zagrebačke Dubrave kao jedne od najveće četvrti Grada Zagreba. Provedbom programa, stanovnicima se povećava dostupnost popularnih kulturnih formata u njihovoj lokalnoj zajednici s trajnom tendencijom stvaranja i profiliranja kulturne publike koja stječe naviku korištenja i drugih kulturnih sadržaja Narodnog sveučilišta Dubrava.
S dvije izvedbe u prvom dijelu godine pripreman je i nastavljen program Petkomedija u maloj dvorani Kulturnog centra, Dubrava 51 a. 
Izvedeno je sljedeće:
Petak, 14. travnja 2023. – Hrvoje Krmelić: U moja 4 zida 
Petak, 12. svibnja 2023.. – Marko Dejanović: Prosti faktori                                                                            Petak, 1. prosinca 2023.. – Goran Vinčič, Igor Drljo i Tihomir Paravina
Svakoj izvedbi prethode redovite pripremne aktivnosti, utvrđivanje programskih sredstava, dogovor i usklađivanje termina s gostujućim izvođačima, komunikacija s medijima, aktivnosti oglašavanja i promidžbe objava na web i Facebook stranici NS Dubrava, objava na LCD ekranu na zgradi Kulturnog centra, aktivnosti na društvenim mrežama, slanje obavijesti elektronskom poštom, neposredna komunikacija s publikom, prodaja ulaznica, tehnička priprema scene / prostora prema dostavljenim uputama i ostalo po potrebi. Program se nastavlja u drugom dijelu godine. 
</t>
  </si>
  <si>
    <t>1. prosinca 2023.</t>
  </si>
  <si>
    <t>Narodno sveučilište Dubrava, Kulturni centar, Dubrava 51 a, 26. lipnja 2023. - 21. prosinca 2023.</t>
  </si>
  <si>
    <t xml:space="preserve">Formiranje timova izvođača, amatera, koji će pod vodstvom koreografa pripremiti i izvesti performanse temeljene na plesu i pokretu, na javnim površinama lokalne zajednice. Plesne koreografije sastojat će se od kombinacije svakodnevnih radnih gesti, stiliziranih uobičajenih kretanja građana u javnim prostorima te estetiziranim plesnim gestama i pokretima, a nastojat će se inkorporirati u realne situacije grupne dinamike.
Ciljevi programa su jačanje vidljivosti kulturnih djelatnosti u Dubravi, animacija i medijacija za suvremene izvedbene umjetnosti, demistifikacija apstraktnih izvedbenih formi, razvoj nove publike za izvedbene programe Narodnog sveučilišta Dubrava, snažnije uključivanje lokalne zajednice u programe ustanove poticanjem dijaloga o kulturi izvan kulturnih objekata.
Održana radionica pokreta i plesa za djecu tijekom 5 dana (ukupno 8 sati plesnih proba) svaki dan od ponedjeljka 26. lipnja do petka 30. lipnja 2023. u plesnoj dvorani, Kulturnog centra, voditeljica: Ivana Vojnić Vratarić
Povodom Europskog tjedna mobilnosti, u subotu 16. rujna 2023. održana je plesna radionica u trajanju 1 sat na otvorenom ispred Kulturnog centra na kojoj je sudjelovalo 35 polaznica. Voditeljica je bila Ivana Vojnić Vratarić.
U subotu 2. prosinca 2023. održana je plesna radionica u trajanju 1 sata u prostoru MO Ivan Mažuranić na adresi Vrpoljska 10 na kojoj je sudjelovalo 15 polaznica. Voditeljica je bila Danijela Trupina.
U subotu 16. prosinca 2023. održana je plesna radionica u trajanju 1 sata u prostoru MO Ivan Mažuranić na adresi Vrpoljska 10 na kojoj je sudjelovalo 15 polaznica. Voditeljica je bila Danijela Trupina.
U četvrtak 21. prosinca 2023. održane su 3 plesne radionice u ukupnom trajanju 3 sata u plesnoj dvorani Kulturnog centra na kojoj je sudjelovalo ukupno 25 polaznica. Voditeljica je bila Danijela Trupina.
</t>
  </si>
  <si>
    <t>Narodno sveučilište Dubrava, Kulturni centar, Dubrava 51 a, MO Ivan Mažuranić, Vrpoljska 10</t>
  </si>
  <si>
    <r>
      <t xml:space="preserve">Radionica </t>
    </r>
    <r>
      <rPr>
        <i/>
        <sz val="12"/>
        <color theme="1"/>
        <rFont val="Times New Roman"/>
        <family val="1"/>
        <charset val="238"/>
      </rPr>
      <t>U mraku su velike oči - legende, priče, pučka vjerovanja iz starog Zagreba</t>
    </r>
    <r>
      <rPr>
        <sz val="12"/>
        <color theme="1"/>
        <rFont val="Times New Roman"/>
        <family val="1"/>
        <charset val="238"/>
      </rPr>
      <t>organizirana je u povodu Dana grada Zagreba 31. svibnja 2023. godine u dvorištu DKD, Cerska 1. Okupila je desetak djece uzrasta 8+. Dr. sc. Lucija Franić Novak, stručna suradnica za programe hrvatske tradicijske kulture je kratkim predavanjem uvela polaznike u svijet narodnih predaja, legendi, pučkih vjerovanja i priča u Starom Zagrebu. U radionici su se dotaknuli suvremeni pisci poput Marije Jurić Zagorke koja u svojim djelima obrađuje i duhovni život stanovnika Zagreba, usmene legende o neobičnim bićima za koje teme crpi iz pučkih vjerovanja. Polaznici su uz pomoć stručne voditeljice Ljubice Hunjak učili izrađivati nešivene lutke kako su djeca u prošlosti znala raditi od rabljenih tkanina, vune i špage. Svaka lutka je oživjela svog vlasnika, pa smo tako imali Crnu kraljicu, vješticu ili vilu. Radionica izrade adventskog vijenca bila je organizirana 2. prosinca za djecu osnovnih škola. Kratkim uvodom u došašće i simboliku četiri svijeća, djeca su izrađivala adventske vijence na netradicionalan način. Slijedila je radionica izrade borića od češera i prigodnih božićnih ukrasa također za djecu uzrasta 7+. Radionica je organizirana 9. prosinca. Na radionici 16. prosinca djeca su izrađivala boriće od kartona i špage s kuglicama i šljokicama. Svaki posjetitelj je svoj ukras nosio doma, kao božićni suvenir ili prigodan poklon za svoje najmilije.</t>
    </r>
  </si>
  <si>
    <t>Dvorište DKD, Cerska 1, Kulturni centar, Dubrava 51 a</t>
  </si>
  <si>
    <t>Kulturni centar, Dubrava 51 a, svibanj, listopad, studeni i prosinac 2023.</t>
  </si>
  <si>
    <r>
      <t>Ciklus predavanja o hrvatskim velikanima obuhvaća hrvatske velikane čija su dostignuća u svjetskim okvirima postigla nemjerljivu vrijednost. Svojim djelovanjem nisu zadužili samo Hrvatsku nego i cijeli svijet, a idejama koje su često bile ispred njihova vremena mijenjali su živote, postigli nevjerojatne uspjehe i učinili svijet boljim i kvalitetnijim. Tribina Kako najefikasnije usporiti proces starenja sadržajno se oblikovala sukladno željama i potrebama posjetitelja, a održala se 9. 5. u 19.00 sati, u maloj dvorani Kulturnog centra. Predavač je bio dr. Ivo Belan. Dana 31. 5. u 18.00 sati, u maloj dvorani Kulturnog centra održala se tribina o</t>
    </r>
    <r>
      <rPr>
        <sz val="12"/>
        <color rgb="FFFF0000"/>
        <rFont val="Times New Roman"/>
        <family val="1"/>
        <charset val="238"/>
      </rPr>
      <t xml:space="preserve"> </t>
    </r>
    <r>
      <rPr>
        <sz val="12"/>
        <color theme="1"/>
        <rFont val="Times New Roman"/>
        <family val="1"/>
        <charset val="238"/>
      </rPr>
      <t>Mariji Jurić Zagorki, koja je bila prva profesionalna novinarka i najčitanija hrvatska književnica. Pokrenula je i uređivala prvi hrvatski časopis za žene. Borila se protiv društvene diskriminacije, mađarizacije i germanizacije te za prava žena. 17. listopada u 19.00 sati, u maloj dvorani, Dubrava 51 a, održana je tribina o Josipu Kozarcu, jedanom od važnijih hrvatskih prozaista, novelista, romanopisca, polemičara, pjesnika, ujedno i diplomiranog inženjera šumarstva, te najpoznatijeg hrvatskog šumara. Predavačica tribine je bila Marija Trapić, profesorica pedagogije, hrvatskog jezika i književnosti. 14. studenoga u 19.00 sati, održana je tribina o Lavoslavu Ružički, dobitniku Nobelove nagrade za kemiju, koji je ujedno bio prvi hrvatski dobitnik te nagrade. Nositelj je osam počasnih doktorata, četiri za znanost, dva za medicinu, te po jedan za prirodoslovne znanosti i pravo. Predavač je bio Nenad Raos, doktor prirodnih znanosti. 5. prosinca u 19.30 sati, održana je tribina o Ivanu Gunduliću, hrvatskom baroknom pjesniku, epiku, liriku i dramatiku, pripadniku dubrovačke plemićke obitelji Gundulić i najznačajnijem hrvatskom baroknom pisacu. Predavačica tribine je bila Marija Trapić, profesorica pedagogije, hrvatskog jezika i književnosti.</t>
    </r>
  </si>
  <si>
    <t>Narodno sveučilište Dubrava, Kulturni centar, Dubrava 51 a, Zagreb, 1. ožujka – 13. prosinca 2023.</t>
  </si>
  <si>
    <t xml:space="preserve">Od 2005. godine Narodno sveučilište Dubrava u maloj dvorani Kulturnog centra srijedom ugošćuje recentne predstave nezavisne kazališne scene i kazališnih institucija izvan Zagreba, omogućavajući time odraslim stanovnicima istočnog dijela Grada stabilnu ponudu kazališnih sadržaja za odrasle. Program kroz 2023. godinu obuhvaća repertoar s nizom predstava za koje postoje tehnički uvjeti igranja u Kulturnom centar.
Sa četiri izvedbe u prvom dijelu godine pripreman je i nastavljen program Srijedom u kazalište u Kulturnom centru, Dubrava 51 a. 
Odigrano je sljedeće:
Srijeda, 1. ožujka 2023. – Teatar Kerkesh: Dimnjačar 
Srijeda, 22. ožujka 2023. – Kazalište Moruzgva: Tvorničke postavke 
Srijeda, 26. travnja 2023. – Teatar Gavran: Bit će sve u redu 
Srijeda, 24. svibnja 2023. – Kazališna grupa Lectirum: Hotel Nostalgija                                                     Srijeda, 18. listopada 2023. – Gala Teatar: Otvoreni brak  – rasprodano
Srijeda, 22. studenog 2023. – Kazališna grupa lectorum: Dekorater  – rasprodano
Srijeda, 6. prosinca 2023. – Zijah Sokolović: Miroslav Krleža GOYA praizvedba – rasprodano 
Srijeda, 13. prosinca 2023. – Kazalište Moruzgva – Vla, Vla, Vlajland Cabaret – besplatna predstava za posjetelje, popunjen maksimalan kapacitet 
Svakoj izvedbi prethode redovite pripremne aktivnosti, utvrđivanje programskih sredstava, dogovor i usklađivanje termina s gostujućim izvođačima, komunikacija s medijima, aktivnosti oglašavanja i promidžbe objava na web i Facebook stranici NS Dubrava, objava na LCD ekranu na zgradi Kulturnog centra, aktivnosti na društvenim mrežama, slanje obavijesti elektronskom poštom, neposredna komunikacija s publikom, prodaja ulaznica, tehnička priprema scene / prostora prema dostavljenim uputama i ostalo po potrebi. 
</t>
  </si>
  <si>
    <t>Web stranica narodno sveučilište Dubrava (https://ns-dubrava.hr/2023/02/17/teatar-kerekesh-dimnjacar/, https://ns-dubrava.hr/2023/03/13/tvornicke-postavke/, https://ns-dubrava.hr/2023/04/19/teatar-gavran-bit-ce-sve-u-redu/, https://ns-dubrava.hr/2023/05/15/hotel-nostalgija/, https://ns-dubrava.hr/2023/02/28/ozujak-u-narodnom-sveucilistu-dubrava/, https://ns-dubrava.hr/2023/03/18/travanj-u-narodnom-sveucilistu-dubrava/, https://ns-dubrava.hr/2023/10/06/gala-teatar-otvoreni-brak/, https://ns-dubrava.hr/2023/11/27/zijah-sokolovic-miroslav-krleza-goya-praizvedba/, https://ns-dubrava.hr/2023/11/05/srijedom-u-kazaliste-dekorater/, https://ns-dubrava.hr/2023/12/06/vla-vla-vlajland-cabaret/, https://ns-dubrava.hr/2023/12/04/advent-u-dubravi/, https://ns-dubrava.hr/2023/09/22/rujan-listopad/, https://ns-dubrava.hr/2023/10/30/studeni-u-narodnom-sveucilistu-dubrava/, https://ns-dubrava.hr/2023/11/30/prosinac-u-kulturnom-centru-i-djecjem-kazalistu-dubrava/), Facebook stranica Narodno sveučilište Dubrava (https://www.facebook.com/kulturnicentardubrava), Dubrava news (https://dubrava.com.hr/), Dubrava.hr (https://www.dubrava.hr/)</t>
  </si>
  <si>
    <t>13. prosinca 2023.</t>
  </si>
  <si>
    <t>Marija Šinković Brečić,Marija Miličević</t>
  </si>
  <si>
    <t>Narodno sveučilište Dubrava, Kulturni centar, Dubrava 51 a, 21.01.2023.-16.12.2023.</t>
  </si>
  <si>
    <t xml:space="preserve">Cjelogodišnji program Suvremeno vrijeme – suvremeno dijete predstavlja nadogradnju postojećih programa Kad male misli postanu velike i Super učenje koje Narodno sveučilište Dubrava provodi posljednje 3 godine. Radi se o programu koji poboljšava osobni razvoj djeteta, utječe na stvaranje zdravih navika i mehanizama za uspješno nošenje sa svim izazovima. Dugoročni cilj i vrijednost programa je njegov utjecaj na kvalitetniji doživljaj stvarnosti sudionika, čime se posredno utječe i na zdrav razvoj obitelji i zajednicu, a u širem smislu i mogući razvoj buduće kulturne publike. Program se provodi kroz cijelu godinu, obuhvaća dvije linije ciklusa mjesečnih aktivnosti tijekom 2023. godine.
Održana 3 ciklusa radionica Kad male misli postanu velike (ukupno 36 školskih sati)
1. ciklus: 21. 1., 28. 1., 4. 2., 11. 2. 2023. (12 školskih sati, 5 polaznika)
2. ciklus: 4. 3., 11. 3., 18. 3., 25. 3. 2023. (12 školskih sati, 7 polaznika)
3. ciklus: 6. 5., 13. 5., 20. 5., 27. 5. 2023. (12 školskih sati, 8 polaznika)
Usvojeni sadržaji: tehnika sažimanja teksta, tehnika koncentracije i osnove tehnike brzog čitanja, napredne tehnike brzog čitanja, tehnike brzog čitanja s primjenom na stručnu literaturu i interpretacija
Održana 2 ciklusa radionica Super učenje (ukupno 24 školska sata)
1. ciklus: 21. 1., 28. 1., 4. 2., 11. 2. 2023. (12 školskih sati, 6 polaznika)
2. ciklus: 4. 3., 11. 3., 18. 3., 25. 3. 2023. (12 školskih sati, 4 polaznika)
Usvojeni sadržaji: raščlamba nastavnog sadržaja i analiza sadržaja, motivacijske tehnike učenja, testiranje osobnosti učenja, strukturiranje i mapiranje, određivanje ključnog memorijskog pojma, sabiranje sadržaja, interpretacija i asocijativne tehnike, izrada memorijskih pomagala za tekstualne i matematičke sadržaje, tehnika ponavljanja.
Sveukupno je održano 60 školskih sati programa kroz 12 dana.                                                                                                                                                                                           U drugom dijelu godine održana su 2 ciklusa radionica  Kad male misli postanu velike (ukupno 24 školskih sati) 1.ciklus:07.10.2023.-28.10.2023.(12 školskih sati, 13 polaznika)                                                             2.ciklus:25.11.2023.-16.12.2023.(12 školskih sati, 9 polaznika).                                                                              Usvojeni sadržaji: tehnika sažimanja teksta, tehnika koncentracije i osnove tehnike brzog čitanja, napredne tehnike brzog čitanja, tehnike brzog čitanja s primjenom na stručnu literaturu i interpretacija                                                                                                 Održana su i 2 ciklusa radionica Super učenje (ukupno 24 školska sata)                                           1.ciklus:07.10.2023.-28.10.2023.(12 školskih sati,7 polaznika)                                                                                              2. ciklus:25.11.2023.-16.12.2023.(12 školskih sati,9 polaznika).                                                                              Usvojeni sadržaji: raščlamba nastavnog sadržaja i analiza sadržaja, motivacijske tehnike učenja, testiranje osobnosti učenja, strukturiranje i mapiranje, određivanje ključnog memorijskog pojma, sabiranje sadržaja, interpretacija i asocijativne tehnike, izrada memorijskih pomagala za tekstualne i matematičke sadržaje, tehnika ponavljanja.
Voditeljica programa je Marija Šinković Bečić.   </t>
  </si>
  <si>
    <t>21. 01.2023.</t>
  </si>
  <si>
    <t>16.12.2023.</t>
  </si>
  <si>
    <t>Zagreb, Kulturni centar, Dubrava 51 a, rujan - prosinac 2023.</t>
  </si>
  <si>
    <t xml:space="preserve">Tamburaški ansambl Dubrava osnovan je 2017. godine.Tamburaški ansambl Dubrava uvježbavao je prof. Dražen Šoić, samostalni profesionalni glazbenik, vrstan instrumentalist i član više cijenjenih tamburaških ansambala. Polaznici su učili svirati na primu, braču, kontri i basu. Obvezni dio poduke bilo je svladavanje solfeggia, čitanje notnih zapisa i uvježbavanje sviranja na tamburaškim instrumentima. Javni nastupi dio su djelovanja tog ansambla. Polaznici uče svladavanje čitanja  nota i čitanje nota napamet, te solističko i orkestralno sviranje tambura, kao i pripremu  i uvježbavanje za završnu produkciju. Tamburaški ansambl osvještavao je  potrebu primjerenog vrednovanja, očuvanja i razvijanja glazbenih znanja i vještina sviranja na tradicijskom glazbalima u urbanima prostorima u kontekstu obnavljanja i postizanja uvjeta za održivi razvoj jednog od značajnih segmenata nekadašnje matične tamburaške djelatnosti ove ustanove na razini grada, ali i prepoznatljivog nacionalnog identiteta. Po završetku radionice organizirana je završna produkcija u sklopu Adventa u Dubravi, 16.12., na kojem su sudionici pokazali stečeno znanje muziciranja. </t>
  </si>
  <si>
    <t>13.10.2023.</t>
  </si>
  <si>
    <t xml:space="preserve">Kulturni centar, Dubrava 51 a, 10040 Zagreb, 28. 3., 18. 4., 3. 10., 21. 11. i 12. 12. 2023. </t>
  </si>
  <si>
    <t xml:space="preserve">U maloj dvorani Kulturnog centra, Dubrava 51 a, održano je pet psiholoških tribina „Tri koraka do otoka sreće i natrag“. Voditeljica je bila Jasna Čurin, prof. psihologija. Teme su bile: Smijeh je lijek, smijeh nije grijeh” (28. 3. 2023.), “Te tri slatke riječi… ja te volim” (18. 4. 2023.), Sijede… koliko doista vrijede? (3. 10. 2023.),.“Samoća, usamljenost i svjetlo na kraju tunela“ (21. 11. 2023.) i „I bol boli… Kako se nositi s životnim gubitcima“ (12. 12. 2023.). Ciklus psihololoških tribina omogućio je zainteresiranim polaznicima da se uspješnije nose s životnim nedaćama, pri čemu su dobili korisne savjete kako si poboljšati i kvalitetnu života. </t>
  </si>
  <si>
    <t>12. 12. 2023.</t>
  </si>
  <si>
    <t xml:space="preserve">Kulturni centar, Dubrava 51 a, 10040 Zagreb, siječanj - prosinac 2023. </t>
  </si>
  <si>
    <t xml:space="preserve">U Kulturnom centru, Dubrava 51 a, održana je, u razdoblju siječanj – svibanj, jednom tjedno po dva školska sata u 4 različita termina, radionica crtanja i slikanja za treću životnu dob. Odrađeno je 20 radionica (x4) od 18. siječnja do 31. svibnja 2023. godine, čime je školska godina uspješno privedena kraju. Radionicu su vodili akademska slikarica Sanela Đurinec Raič, Sanja Jureško i Ivana Vulić. Polaznici su uspješno svladavali teme kao što su tekstura, kontrast, proporcije, perspektiva i to u različitim tehnikama prema zadanim ili slobodnim motivima iz mašte. 
U Kulturnom centru, Dubrava 51 a, održana je, u razdoblju siječanj – svibanj, jednom tjedno po dva školska sata, kiparska radionica za treću životnu dob. Odrađeno je 12 radionica od 14. ožujka do 26. svibnja 2023. godine, čime je školska godina uspješno privedena kraju. Na radionici su polaznici uspješno učili o osnovnim likovnim elementima, izrađivali su reljef po promatranju, te minijaturni portret. Radionicu je vodila akademska kiparica Manuela Pauk.                                                                                                                                             Polaznici treće životne dobi pohađali su nastavu zajedno s ostalim dobnim skupinama,postižući zdravo socijalno okruženje, radi boljeg uključivanja u cjeloživotno učenje, ponovo ih aktivirajući u društvenom životu kao darovitim članovima lokalne zajednice. 
Na kraju školske godine, njihovi radovi bili su izloženi na završnoj izložbi polaznika Narodnog sveučilišta Dubrava održanoj u Galeriji Vladimir Filakovac od 5. do 29. lipnja 2023. godine, za vrijeme trajanja manifestacije Dani Dubrave. 
Na radionici keramike u prvom dijelu godine nije bilo polaznika treće životne dobi.                                                                                U Kulturnom centru, Dubrava 51 a, održana je, u razdoblju rujan – prosinac, jednom tjedno po dva školska sata u 4 različita termina, radionica crtanja i slikanja. Odrađeno je 12 radionica (x4) od 27. rujna do 20. prosinca 2023. godine. Radionicu su vodile akademska slikarica Sanela Đurinec Raič, Ivana Vulić i Sanja Jureško (na zamjeni). Polaznici su uspješno upoznavali s crtaćim tehnikama kao i svladavali likovne elemente kao što su kompozicija, linija, tekstura.                                                                                                                                                      U Kulturnom centru, Dubrava 51 a, održana je, u razdoblju  rujan – prosinac, jednom tjedno po dva školska sata, kiparska radionica. Odrađeno je 12 radionica od 26. rujna do 19. prosinca 2023. godine. Voditeljica je bila akdemska kiparica Manuela Pauk. Na radionici su polaznici uspješno učili o osnovnim likovnim elementima u kiparstvu, izrađivali su reljef po promatranju, minijaturnog portreta i slobodne forme.                                                                                               U Kulturnom centru, Dubrava 51 a, održana je, u razdoblju rujan – prosinac jednom tjedno po dva školska sata, radionica keramike. Odrađeno je 12 radionica od 28. rujna do 14. prosinca 2023. godine. Radionicu je vodila Marija Stojanović. Polaznici su se uspješno upoznavali s glinom i alatima za modeliranje, keramičkim tehnikama, oslikavanjem i dekoriranjem keramike i izradom uporabnih predmeta od gline.                                                                                                                                                                                     
</t>
  </si>
  <si>
    <t>20. 12. 2023.</t>
  </si>
  <si>
    <t xml:space="preserve">Kulturni centar, Dubrava 51 a, 10040 Zagreb, 25. 4., 23. 5. 10. 10. i 7. 11. 2023. </t>
  </si>
  <si>
    <t xml:space="preserve">U maloj dvorani Kulturnog centra, Dubrava 51 a, održane su četiri likovne tribine iz ciklusa „Uvod u svijet likovnih umjetnosti  pod nazivom “Ivan Rendić - kipar”  (25. 4. 2023.), „Dvorac Versailles“ (23. 5. 2023.), Slava Raškaj (10. 10. 2023.), Henri de Toulouse-Lautrec (7. 11. 2023.). Predavačica je bila Martina Božić, prof. povijesti umjetnosti. Polaznici su dobili nove spoznaje iz područja povijesti umjetnosti kao i kratak pregled najbitnijih povijesnih činjenica, čime im se produbilo znanje, ali i razvila ljubav prema estetici kao i kritičko mišljenje. </t>
  </si>
  <si>
    <t>7. 11. 2023.</t>
  </si>
  <si>
    <t>Zagreb - Plzen, studeni - prosinac 2023.</t>
  </si>
  <si>
    <t xml:space="preserve">Izvršene su prilagodbe filmova za međunarodna natjecanja na filmskim festivalima, napravljeno je titlanje filmova (19 filmova), prijevod i dorada i prilagodba snimke za festivalske distribucije. Promotivna projekcija po odabiru stručnih suradnika za filmski program montirana je i izvršena korektura snimke, prevedena na češki jezik, te predstavljena na 18. međunaronom festivalu animiranog filma u Plzenu, Republika Češka gdje je i ostavren značaj interes za suradnju s našom Školom crtanog filma Dubrava. </t>
  </si>
  <si>
    <t>fb</t>
  </si>
  <si>
    <t>14.12.2023.</t>
  </si>
  <si>
    <t>Zagreb, Kulturni centar, Dubrava 51a, siječanj - prosinac 2023.</t>
  </si>
  <si>
    <t>Kulturno obrazovni program (filmske i radionice novih medija)</t>
  </si>
  <si>
    <t>Zagreb, Kulturni centar, Dubrava 51 a, ožujak - prosinac 2023.</t>
  </si>
  <si>
    <t>U 2023. godini održani su sljedeći koncerti:
Zagrebački solisti Dubravi - koncert klasične glazbe /Kulturni centar, 4. 3.
Korizmeni koncert gudačkog kvarteta Sebastian /Kulturni centar, 5. 4. 
Koncert filmske glazbe Cinema Paradiso /Kulturni centar, 2.6.
Koncert Kalamos kvintet/Kulturni centar, 7.6.
Koncert Duo Krpan – Majnarić/Kulturni centar, 5.9.
Koncert Chamber trio Crisostomo/Kulturni centar 14.10.
Koncert Kvartet Sebastian/Kulturni centar 28.10.
Koncert Tri soprana ONE/Kulturni centar 24.11.
Koncert Gudački kvartet Porin/Kulturni centar 2.11.
Koncert Lidija Bajuk Quartet/Kulturni centar, 15.12.
Koncert Zagrebački solisti/Kulturni centar 18.12.
Otkazan je koncert Gudačkog kvarteta Sebastian i klavirista Ivana Krpana u kulturnom centru zakazanom za 6. svibnja 2023. zbog bolesti izvođača.
Uz redoviti program koncerata u sklopu suradnje s Privatnom glazbenom školom Iva Kuprešak iz Dubrave održana su 4 koncerta, 25.3. i 1.4. te. 9.12. i 14.12.2023.</t>
  </si>
  <si>
    <t>Zamišljen kao program povratka kinoprojekcija u kulturne centre, kao kvartovsko kino, tijekom 2023. prikazivani su  filmovi iz europske, svjetske i nezavisne produkcije, te filmovi hrvatskih autora. Projekcije za građanstvo i matineje za djecu u dane vikenda, održavale su se u Kulturnom centru u Dubravi, četvrtkom u 19 sati za građanstvo, a subotom matineje u 10 sati, s programom za najmlađe, ali i program za obavezne projekcije za škole - Škola u kinu. Ostvareno je točno 69 projekcija filmova, a prikazani su: Kapa, Proslavimo blagdan u miru, Vlak u snijegu, The Legend of Hank, Sigurno mjesto, Cvrčak i Mravica, Trokut tuge,  Mačak u čizmama, Tragovi, Nosila je rubac črleni, Šesti autobus, Medo sa sjevera 4,  Vojvoda, Lola i velika tajna, Čovjek zvan Otto, Čudesan svijet, Tar, Nikica u potrazi za blagom, Asterix i Obeix Srednje kraljevstvo, Belle i Sebastian Nova generacija, Dječak i tigar, Super Mario Bross, Baltazar, Korzet, Lil, lil, Korkodil, Dnevnik Pauline P, Ljubav, smrt i njemačke marke, Najljepši dječak na svijetu, Marmaduke -Buntovnik na četiri noge, Izbor iz projekcija ovogodišnjeg Animafesta, natjecateljske projekcije 61. revije dječjeg filmskog stvaralaštva Hrvatske, projekcija najboljih crnaih filmova Škole crtanog filma Dubrava, godišnja produkcija Škole crtanog filma Dubrava, Ruby Gillman, Gardura, Neustrašivi Maksim, Sigurno mjesto, Mala sirena, Nosila je rubac črleni, Nestašna zubić vila, Moje grčko vjenčanje 3, Vrapčić Richard 2, Oppenheimer, Hotel Pula, Smrt djevojčice sa žigicama, Mia i ja: film, Tovar, Trolovi 3 - Bend na okupu, Ubojstvo u Veneciji, Drevna mišologija,  A boili smo vam dobri, Zvuk slobode, Mavka: Čuvarica šume, Pelikan, Nikica kako je sve počelo, Napoleon, Patke selice, .. . Prikazani su i filmovi o djelovanju dubravačke brigade HV za osnovnoškolce.
Ostvarena je korektna suradnja s filmskim distributerima, udrugom Sedmi kontinent, vrtićima i osnovnim školama Dubrava, Hrvatskim filmskim savezom, kao i s braniteljskim udrugama u gradu Zagrebu.</t>
  </si>
  <si>
    <t>3,30 € po ulaznici/3,50€ u jesenskom dijelu programa</t>
  </si>
  <si>
    <t>2.1.2023.</t>
  </si>
  <si>
    <t>3.3.2023.</t>
  </si>
  <si>
    <t>Dječje kazalište Dubrava</t>
  </si>
  <si>
    <t>o</t>
  </si>
  <si>
    <t>prihod od prodaje ulaznica</t>
  </si>
  <si>
    <t>djeci</t>
  </si>
  <si>
    <t>30.3.2023.</t>
  </si>
  <si>
    <t>profesionalna kazališna predstava za djecu</t>
  </si>
  <si>
    <t>Dječje kazalište Dubrava, 15. prosinac 2023. (premijerna izvedba)</t>
  </si>
  <si>
    <t>Predstava je nastala po motivima istoimenog stripa Ivice Bednjanca, u režiji Marija Kovača. Nježni sport je kultni strip Ivice Bednjanca koji je godinama izlazio u Sportskim novostima i drugim publikacijama te je obilježio generacije i generacije čitatelja. Naslovni lik Nježni oličenje je dobrog i naivnog glavnog junaka na tragu vojaka Švejka, Pinokija ili našeg Dudeka koji vjeruje u pravdu i poštenje iako ga sve oko njega demantira. Zaljubljen u sport i uvjeren kako bavljenje njime u svakoj osobi potiče ono najbolje i najzdravije. Nježni slijepo vjeruje svom Šefu i menadžeru koji utjelovljuje tamnu stranu sporta: gramzivu želju za zaradom i pobjedom po svaku cijenu.
Satirički obrađujući njihov međuodnos kroz tri vrlo popularna sporta (atletiku, boks, nogomet), htjeli smo ukazati kako nešto plemenito i dobro poput bavljenja sportom može, u krivim rukama, postati svoja suprotnost.
Želja nam je ovom predstavom, kroz mjestimice žestok humor, ukazati mladoj publici kako nikad ne treba vjerovati raznim laskavcima sa sumnjivim obećanjima, već treba pratiti svoj unutarnji instinkt.
Namjerno smo kao lokalitet događanja odabrali upravo Dubravu, kvart koji je među vodećima u svijetu po broju uspješnih olimpijaca i olimpijki te kvart u kojem se sport oduvijek osjeća kao doma i u kojem je sastavni dio života i odrastanja.                                                                                                                                                             režija / Mario Kovač 
dramaturg i autor teksta / Milan Fošner
autor glazbe / Tomislav Babić
oblikovanje svjetla / Alen Marin
scenografija i rekvizita / Jakov Gavran
dizajn i izrada lutaka / Jakov Gavran
kostimi i asistentica scenografa / Tena Palijan
koreografija / Sandra Banić Naumovski
glume: Jakov Gavran i  Dino More                                                                                                                           oblikovanje plakata i letka / Alma Vragović
tehničar rasvjete / Dominik Lenac Sanković
tehničar tona / Dino Čosić
izrada scenografije / Marko Zeba
inspicijent / Zlatan Kvočić</t>
  </si>
  <si>
    <t>Strip mjuzikl  za djecu Bit će strašno kad porastem nastao je prema mladenačkoj poeziji ugledne i nagrađivane hrvatske spisateljice Olje Savičević Ivančević. Njezin djevojački glas autentično progovara o svijetu djece i odraslih, prvim zaljubljivanjima, strahovima, slobodi i maštanju — i to kroz okvir bajkovitog morskog ambijenta. Uz oslonac na pjesme, ovaj mjuzikl rastvara nam priču o dvoje neobičnih autsajdera, gradskoj djevojčici Olji i otočkom dječaku Valu, koji se slučajno upoznaju tijekom ljetovanja. Još jedno naizgled uobičajeno i rutinsko ljeto na otoku pretvara se u veliku otočku avanturu tik prije odrastanja, a Olja i Val “u duetu” moraju proći kroz raznovrsne zadatke ne bi li otkrili tajnu otoka. Dječji svijet prepun mašte i igara u posljednjem ljetu prije iskoraka u svijet odraslih postaje još fantastičniji i nadrealniji u svojoj ljepoti i melankoliji dok dvoje ne tako malih avanturista putem pokušava postaviti pitanja — upravo onakva kakva je spisateljica načela u svojoj poeziji iz djetinjstva.                                                                                                                                                                   Režija: Rajna Racz 
Dramaturgija i dramski tekst: Dina Vukelić
Skladatelj glazbe, glazbenik u predstavi: Marin Živković
Scenografija i kostimografija: Aleksandra Ana Buković
Koreografija: Sandra Banić Naumovski
Oblikovanje rasvjete i tehničar rasvjete: Dominik Lenac Sanković
Igraju: Marina Žužić i Lovro Rimac                                                                                                               Fotografije: Ivana Gregurić
Oblikovanje plakata i letka: Alma Vragović
Inspicijent: Zlatan Kvočić                                                                                                                                                            Podaci o repriznim izvedbama ovog premijernog naslova prikazani su u izvješću za Reprizni program Dječjeg kazališta Dubrava.</t>
  </si>
  <si>
    <t>kazalistedubrava.hr, https://www.facebook.com/kazalistedubrava/, nacional.hr, maleokice.com, culturenet.hr,  unizg.hr, kulturauzagrebu.hr, infozagreb.hr, kazaliste.hr, maleokice.com, dubrava.com.hr, cro-kultura.com, ns-dubrava.hr, https://www.facebook.com/kulturnicentardubrava,</t>
  </si>
  <si>
    <t>Ivica Bednjanec/Milan Fošner</t>
  </si>
  <si>
    <t>15.12.2023.</t>
  </si>
  <si>
    <t xml:space="preserve">Noć kazališta je manifestacija koja prikazuje snagu i moć izvedbenih umjetnosti i bogatstvo kazališne djelatnosti u zemlji Narodno sveučilište Dubrava organiziralo je i provelo 15. Noć kazališta u Republici Hrvatskoj te bilo koordinator Europske noći kazališta. Javni poziv za sudjelovanje upućen je u srpnju 2023. godine svim kazalištima koja se nalaze u Očevidniku kazališta, svim dosadašnjim sudionicima manifestacije te drugim javnim ustanovama koje provode kazališnu djelatnost, kao i amaterskim skupinama. Isti je objavljen i na internetskoj stranici Noći kazališta. 15. Noć kazališta provedena je u razdoblju 17. 11. 2023.-30. 11. 2023. godine, a centralna manifestacija održana je 25. 11. 2023. godine. Program je proveden u 50 mjesta, odnosno na 72 lokacije u Republici Hrvatskoj. U njemu je sudjelovalo 146 subjekata i to kazališta (nacionalnih, javnih i nezavisnih te kazališnih družina), drugih javnih ustanova, amaterskih i dramskih skupina, kao i samostalnih umjetnika. Pripremljeno je 157 programa, od čega 114 predstava i 43 popratna programa. I ove godine, u pojedinim mjestima, manifestacija je trajala više dana, a također je uključivala sudionike s Hvara i Šolte te Sračinec, Ivanec, Čabar, Viškovo, Metković i Ploče, kao ovogodišnje nove sudionike. 
Popis sudionika: Bjelovar (Dom kulture Bjelovar, Bjelovarsko kazalište, AKD Sv.K.Začretje, D.S. Općine Donji Kraljevec), Buševec (Ogranak Seljačke sloge, Amatersko dramsko kazalište Sv.Križ Začretje, KUD Sv.Juraj Draganić, DU Kaj Zabok, AKD Sv.K.Začretje), Čabar (Kotar Teatar, Kulturni dom Tršće), Čakovec (Centar za kulturu Čakovec / Kazališna družina Pinklec, Kazalište Oberon, Kazališna družina Štolcer), Dubrovnik (Studentski teatar Lero), Dugo Selo (POU Dugo Selo, Kazalište Moruzgva, POU Velika Gorica, GK Požega), Gata (KUU Mosor, Dom kulture Gata, MAK Metković), Gospić (POU dr. Ante Starčević, Teatar studio 9), Grubišno Polje (Centar za kulturu i informiranje dr. Franjo Tuđman, Mala scena, Dramska družina Krijesnice, Kazalište Smješko), Hvar (Hvarsko kazalište, Teatar Exit), Ivanec (Glumačka družina Komedijaši, POU u Ivancu, Hrvatsko kazalište Travnik), Jastrebarsko (Gradsko kazalište Jastrebarsko, Dom kulture Jastrabarsko, Dramska sekcija KUD Desinec), Karlovac (Gradsko kazalište Zorin dom Karlovac), Koprivnica (POU Koprivnica, Kazalište prijatelj, Teatar Gavran), Krapina (POU Krapina, B glad produkcija, Humsko amatersko kazalište, AKUD „Ženskog kazališta“ Gornje Jesenje), Križevci (POU Križevci, Tomislava Topolovec), Kutina (POU Kutina, KUD Repušnica, Kazališna amaterska družba Beskućnici), Metković (Kino Pobjeda, Udruga Studio smijeha), Novi Marof (POU Novi Marof, Kazalište Knap), Općina Promina (Dom kulture u Oklaju, Gradsko kazalište lutaka Split, BOOM! Teatar), Omiš ( Centar za kulturu Omiš / Kazalište Mali princ, Kazalište Harlekin, Galerija AZ, Ivana Giove Župa), Opatija (Festival Opatija, Teatar Exit, Ludens teatar, Kulturni centar Osijek, KG Lectirum, Teatar Naranča), Osijek (Dječje kazalište Branka Mihaljevića, Glazbena škola Franje Kuhača, Doris Despot), Otočac (Gacko pučko otvoreno učilište, Kazališna družina „Ritam igre“-Split), Ploče (Dom kulture Ploče, Udruga Studio smijeha), Popovača (Turistička zajednica Grada Popovače, Dom kulture, Gradsko kazalište mladih „Vitez“), Požega (GK Požega), Pribislavec (KUD „Kaštel“, Društveni dom Pribislavec, Dramska sekcija udruge Turen, KUD Lepoglavski pušlek, Dramska sekcija KUU Društvo žena Gornji Kraljevec), Pula (Istarsko narodno kazalište-Gradsko kazalište Pula), Rijeka (Gradsko kazalište lutaka Rijeka, HNK Ivana pl. Zajca, Kulturni centar Kalvarija), Rovinj (POU Grada Rovinja, Teatar Gavran, Teatar Naranča, Ludens teatar, Tena Bošnjaković, N.Štefančić Kralj i F. Bavčević), Samobor (POU Samobor, Dječje kazalište Dubrava), Sisak (Dom kulture Kristalna kocka vedrine, GD Sisak, Teatar Exit), Slavonski Brod (Kazališno-koncertna dvorana Ivana Brlić-Mažuranić, Satiričko kazalište mladih Slavonski Brod, UO „Slavonski Brodvej“), Split (Gradsko kazalište lutaka Split, Gradsko kazalište mladih Split, HNK Split), Sračinec (Dom kulture Sračinec, Udruga žena Preslica, Udruga žena Općine Vidovec), Sveti Ivan Zelina (POU Sveti Ivan Zelina, Dramski studio „Sanjari“ iz Sombora, Udruga „Urbani šokci“),  Šibenik (HNK u Šibeniku), Šolta (Amatersko kazalište Sulet, Vice Buktenica), Umag (Ustanova Festum, Scena Gorica, Hit teatar), Varaždin (HNK u Varaždinu), Velika Gorica (POU Velika Gorica, Kazališna družina Gradu i svijetu), Virovitica ( Kazalište Virovitica, Akademija za umjetnost i kulturu u Osijeku), Viškovo (Dom hrvatskih branitelja, Blanka Bukač), Vodice (POU Vodice, Teatar Exit), Vukovar (Hrvatski dom Vukovar/Scena Martin),  Zadar (HNK Zadar, Kazalište lutaka Zadar), Zadobarje (KUD Zadobarje, DS „Banda“), Zagreb (HNK U Zagrebu, CZKIO Susedgrad, GK Požega, Gradsko kazalište Trešnja, Narodno sveučilište Dubrava / Dječje kazalište Dubrava, Narodno sveučilište Sesvete, Kunstteatar, Satiričko kazalište Kerempuh, Teatar Exit, Zagrebačko kazalište mladih, Zagrebački plesni centar, DV Bukovac, I. gimnazija, V. gimnazija, XII. gimnazija, Ludens teatar, GDK Gavella, OŠ A.G. Matoša, PINKSPOT Teatar, UO Kazališna družina EMMA, UO Drami si mami), Zaprešić (Max teatar, Kino dvorana općine Brdovec, Novi dvori Zaprešić).
Cjelokupan program ovogodišnje Noći kazališta objavljen je na internetskoj stranici www.noc-kazalista.com, a isti dostavljamo u privitku.
I ove godine, manifestacija je postigla značajnu medijsku popraćenost. Konferencija za medije održana je 21. 11. 2023. godine u Kunst teatru. Na istoj su govorili predstavnici organizatora te sudionika iz HNK Ivana pl. Zajca, Zagrebačkog kazališta mladih, Bjelovarskog kazališta i Kunstteatra.
Realizirana su gostovanja na Hrvatskoj radio televiziji u sljedećim emisijama: prilog o održavanju manifestacije diljem zemlje u Vijestima iz kulture, prilog u središnjem Dnevniku HTV-a, gostovanje u studiju u emisiji Hrvatska danas te gostovanje u studiju u emisiji Dobro jutro, Hrvatska, kao i najave manifestacije u drugim emisijama. Osim Hrvatske radio televizije, ostvarena su gostovanja i na sljedećim televizijama: OTV – gostovanje u studiju u emisiji Svakodnevnica te Mreža TV – gostovanje u emisiji Metropola. 
Realizirana su i dva opsežna javljanja uživo na Radio Sljemenu, javljanje u emisije Hrvatskog radija 1. program, 2. program i 3. program, Katoličkog radija, Radio Yammat-a, Radio FM-a, TOP radija i drugih. 
Niz internetskih portala popratio je manifestaciju. Popis objava na portalima prilažemo izvještaju, a od njih izdvajamo priloge HINE, Jutarnjeg, Večernjeg i 24sata. Brojni lokalni mediji diljem zemlje, portali, lokalne televizije i radijske postaje, popratile su program sudionika svoje lokalne zajednice. Prilažemo detaljno izvješće o nazočnosti u medijima.
Manifestaciju su obilježili plakati i jumbo plakati u Zagrebu, Osijeku, Puli, Rijeci, Splitu, Zadru i Šibeniku.
Svečano otvorenje manifestacije uprizoreno je u Dječjem kazalištu Dubrava, tematskim, lutkarskim performansom, nakon čega su slijedile izvedbe predstava Mjesečeve sjene (za djecu) te Ljubavno pismo ili ljubav koja se nije dogodila. Još. (za odrasle).
Osim u Hrvatskoj, Europska noć kazališta održana je 18. 11. 2023. godine u Slovačkoj, Srbiji, Bosni i Hercegovini, Bugarskoj i Češkoj.
</t>
  </si>
  <si>
    <t>30.11.2023.</t>
  </si>
  <si>
    <t>17.11.2023.</t>
  </si>
  <si>
    <t>50 mjesta u Republici Hrvatskoj</t>
  </si>
  <si>
    <t>146 kazališta, drugih javnih ustanova i organizacija</t>
  </si>
  <si>
    <t>kazališna manifestacija</t>
  </si>
  <si>
    <t>Ostali prihodi  (Turistička zajednica Grada Zagreba)</t>
  </si>
  <si>
    <t>analiza medijske praćenosti s popisom medija u prilogu, zbog iznimne količine</t>
  </si>
  <si>
    <t>Zagreb, RH, 17. - 30. studeni 2023.</t>
  </si>
  <si>
    <t xml:space="preserve">Kulturni centar, Dubrava 51 a, 10040 Zagreb, veljača - prosinac 2023. </t>
  </si>
  <si>
    <t xml:space="preserve">U Galeriji Vladimir Filakovac, Dubrava 51 a, održano je šest izložbi u razdoblju siječanj – lipanj 2023. godine. Sezona je započela „Godišnja Izložba karikatura članova Hrvatskog društva karikaturista“ od 16. siječnja do 2. veljače 2023. godine. Na izložbi su sudjelovali: Dubravka Bodulić, Slobodan Butir, Frano Cebalo, Miroslav Georgijevski, Miroslav Gerenčer, Ana Gezi, Ljubica Heidler, Hule Hanušić, Borislav Hegedušić, Roko Idžojtić, Borislav Josipović, Tomislav Kaurin, Dragutin Kovačević, Ivica Kolumbić, Zlatko Krstevski, Krešimir Kveštek, Milan Lekić, Ratko Maričić, Joško Marušić, Joško Marušić Brački, Mojmir Mihatov, Čedomil Mišković, Živko Nimac, Damir Novak, Miloš Panić,  Marijan Pavečić, Oleg Perčinić, Željko Pilipović, Petar Pismestrović, Zdenko Puhin, Srećko Puntarić, Predrag Raičević, Mario Rosanda, Ivan Sabolić, Bojan Senjanović, Emil Strniša, Rešad Sultanović, Edo Šegvić, Nik Titanik, Zoran Tkalec, Davorin Trgovčević, Božidar Vukelić i Darko Zloušić. Izložbu je otvorio Davorin Trgovčević, predsjednik Hrvatskog društva karikaturista. Zatim, je uslijedila izložba profesora s Akademije primijenjenih umjetnosti u Rijeci pod nazivom „Riječka veza“ od 6. veljače do 2. ožujka 2023. godine. Na izložbi su sudjelovali Marina Banić Zrinšćak, Melinda Kostelac, Letricija Linardić, Siniša Majkus, Goran Štimac i Hrvoje Urumović. Izložbu je otvorila autorica predgovora izložbe, Melinda Kostelac. Nakon nje je uslijedila izložba akademskog slikara Mohamada Daviad Shreima pod nazivom „Perish“ od  6. do 30. ožujka. 2023. godine. Izložbu je otvorila likovna kritičarka Marijana Paula Ferenčić, autorica predgovora izložbe. U sklopu manifestacije Uskrs 2023. Održana je izložba akademskog slikara Vladimira Blažanovića pod nazivom „Prema punini neizgovorenog“ od  3. travnja do 4. Svibnja 2023. godine. Izložbu je otvorila likovna kritičarka i glavna urednica časopisa za umjetnost „Kontura“, Nevenka Šarčević. Zatim je uslijedila izložba Danijela Srdareva pod nazivom „Arhitektura za djecu“ od 8. svibnja do 1. lipnja 2023. godine. Izložbu je otvorila povjesničarka umjetnosti Vesna Meštrić. U sklopu manifestacije „Likovni život Dubrave“ održana je izložba akademskog kipara Petara Ćuje pod nazivom Harite od 5. do 29. lipnja 2023. Godine. Izložbu je otvorila Lidija Fištrek, kustosica Memorijalne zbirke Jozo Kljaković.                                                                                                                                                    U razdoblju srpanj-prosinac održano je šest izložbi. Održana je izložba akademske kiparice Ive Haramine Milinković pod nazivom „Tumačenje snova“ od 3. do 27. srpnja 2023. godine. Umjetnici je to bila prva izložba slika, izloživši pritom 18 akrila na platnu nastalih od 2019. do 2023. godine. Izložbu je otvorio voditelj Galerije Svebor Vidmar. Nakon ljetne stanke sezona je započela izložbom diplomskih radova studenata Akademije likovnih umjetnosti u Zagrebu, Petrom Kovačić i Matijom Meštrić od 4. do 14. rujna pod nazivom „Krajolik slike / Polja metamorfoza“. Izložbu je otvorila njihova mentorica, akademska slikarica Gordana Bakić. Nakon nje je uslijedila izložba mladog hercegovačkog akademskog slikara Vilima Parića pod nazivom „Let.“, od 18. rujna do 10. listopada 2023. Izložbu je otvorio likovni kritičar Marin Ivanović. U sklopu manifestacije Atupunktura održana je izložba mlade akademske slikarice Sanje Jureško od 13. listopada do 2. studenoga 2023.  godine. Autorica je izložila deset slika većih formata s u tehnici akrila s motivima mora, problematizirajući na simboličkoj razini svoja duhovna i emocionalna stanja. Također izložba potiče na promišljanje o očuvanju prirode, u vremenu kada se zagađenje, bilo ono materijalno ili duhovno, događa na svim razinama društva. Izložbu je otvorila likovna kritičarka Marijana Paula Ferenčić. Nakon nje je uslijedila izložba akademskog kipara Krešimira Katušića od 6. do 30. studenoga 2023., koji je izložio novi ciklus radova pod nazivom“Ravnoteža i vibracije 2“ koristeći jasen i hrast u svojim krhkim, dinamičnim skulpturama.  Izložbu je otvorio Svebor Vidmar, voditelj Galerije Vladimir Filakovac dok je autor predgovora bio likovni teoretičar vizualnih umjetnosti Žarko Paić. U prosincu je održana izložba „55 godina Galerije Vladimir Filakovac“ na kojoj je predstavljena kronologija svih održanih izložbi, kao i manji izbor djela iz fundus. Izožba je bila otvorena od 4. do 29. prosinca 2023. godine. Među izloženim radovima mogla su se vidjeti djela Vladimira Blažanovića, Roberta Budora, Joze Ćetkovića, Petra Ćuje, Ljerke Filakovac, Vere Fischer, Vinka Fištera, Nikoline Ivezić, Krešimira Katušića, Nives Kavurić-Kurtović, Koraljke Kovač, Ivana Kožarića, Lene Kramarić, Vatroslava Kuliša, Milene Lah, Željka Lesara, Ivana Lesiak, Tihomira Lončara, Ivana Lovrenčića, Dušana Maleševića, Tatjane Malešević,  Vlade Marteka, Bane Milenkovića, Zlatka Modrića, Manuele Pauk, Hrvoja Marka Peruzovića, Ratka Petrića, Zdenke Pozaić, Sanje Pribić, Ivana Rabuzina, Hanibala Salvara, Valentine Supanz Marinić, Miroslava Šuteja, Irene Topić, Krešimira Trumbetaša i Ivane Vulić. Izložbu je otvorio Milan Bešlić, dugogodišnji predsjednik Savjeta Galerije i likovni kritičar. Raznolikim izložbama Galerija Vladimir Filakovac je u 2023. godini predstavila građanima lokalne zajednice, ali i grada Zagreba vrhunsku hrvatsku produkciju, autora prepoznatljiva rukopisa bez obzira na njihovu dob, čime je dostojno poslavila 55 godina kontinuirnanog djelovanja, ostvarivši sve zadane ciljeve. O tome svjedoči dobra posječenost izložbi kao i njihova medijska popraćenost. 
</t>
  </si>
  <si>
    <t>29. 12. 2023.</t>
  </si>
  <si>
    <t>Ministarstvo kulture i medija RH i vlastiti prihod</t>
  </si>
  <si>
    <t xml:space="preserve">U Galeriji Kontrast, Dubrava 51 a, održano je pet izložbi u razdoblju veljača – lipanj 2023. godine.
Izložbeni program Galerije Kontrast započeo je izložbom polaznika DV Markuševec pod nazivom „To smo mi, DV Markuševec“ od 6. veljače do 2. ožujka 2023. godine. Izložbu je otvorila Ravnateljica DV Markuševec Ljiljana Martinović, koja je bila i autorica predgovora zajedno sa pedagoginjom Dinkom Vujatović. Francuska ilustratorica Jessica Gobert koja već nekoliko godina živi u Hrvatskoj  predstavila se izložbom crno-bijelih crteža tušem pod nazivom „Hiddes“ od  13. ožujka do 13. travnja. 2023. godine. Izložbu je otvorila povjesničarka umjetnosti Ana Ceraj, koja je i napisala u katalogu predgovor. Nakon nje je uslijedila izložba talentirane polaznice crtanja i slikanja Ane Radić, od 17. travnja do 4. svibnja 2023. godine. Autorica se predstavila publici s tridesetak slika i crteža. Izložbu je otvorio Svebor Vidmar, voditelj Galerije, koji je i napisao predgovor za katalog. Zatim je uslijedila izložba akademskog slikara Dalibora Rubida pod nazivom „Bezvremenski krajolik“od 8. do 31. svibnja 2023. godine. Autor se predstavio s dvadesetak slika različitih dimenzija u tehnici ulja na platnu, prikazujući ljepote rijeka i potoka koje je autor vidio dok je istraživao ljepote Medvednice. Izložbu je otvorio Svebor Vidmar, voditelj Galerije, koji je i napisao predgovor za katalog. Od 5. do 29. lipnja 2023. održana je „Izložba polaznika tečajeva Narodnog sveučilišta Dubrava“.  Izložbu je otvorio Svebor Vidmar, voditelj Galerije, koji je i napisao predgovor za katalog. Od srpnja do prosinca 2023. održano je šest izložbi u Galeriji Kontrast.  Od 3. do 21. srpnja 2023. održan je “7. Zagrebački ljetni likovni salon 2023.” s termom „Sloboda“ u organizaciji Hrvatskog društva likovnih umjetnosti Zagreb. Na izložbi su sudjelovali Nataša Ač, Davorka Borić, Vedran Bukovina, Nikolina Car Jergović, Antonija Cesarec, Sabina Čanić, Andreja Dujnić Žmirić, Vanda Jurković, Valentina Kasapović, Kristina Kinkela Valčić, Luka Koščak, Tatjana Kreštan, Rada Marković, Mirjana Marović, Jelena Martinović, Ivana Mikulić, Stjepan Perković, Andrea Stanić, Matej Škarica, Marija Tokić, Alenka Tominac, Ljiljana Tršan. Izložbu je otvorila predsjednica HDLU-a Zagreb, Krešimira Gojanović. Izložba polaznika likovnih radionica Ljeto u Dubravi održano je od 4. do  14. rujna 2023. godine. Na izložbi su predstavljeni radovi polaznika osnovnoškolske dobi s radionice krajobraznog dizajna i radionice Moj prvi štafelaja s temama kao što su mrtva priroda i portret. Voditeljice radionica su bile Tetiana Maslyk, Marija Stojanović i Sanela Đurinec Raič. Od 2. do 5. listopada 2023. održana je izložba ratnih plakata 145. brigade HV-a. Zatim je održana izložba crteža i digitalnih grafika Izabele Hren pod nazivom „Žudnja za životom“ od 9. listopada do 2. studenoga 2023. godine. Predgvor u katalogu izložbe je napisla likovna kritičarka Iva Körbler. Nakon nje je održana izložba kolaža Vande Jurković pod nazivom „Ritmičke senzacije“ od 6. do 30. studenoga 2023. godine. Izložbu je otvorio Svebor Vidmar, viši stručni suradnik-voditelj Galerije Vladimir Filakovac dok je predgovor u katalogu izložbe napisala Krešimira Gojanović, predsjednica HDLU-a Zagreb. Godina je završila izložbom akademske grafičarke Nataše Ač koja je izložila 32 crteža pod nazivom „Paralelni svjetovi“ od 4. 12. do 29. prosinca 2023. godine. Izložbu je otvorio Svebor Vidmar, viši stručni suradnik-voditelj Galerije Vladimir Filakovac dok je predgovor u katalogu izložbe napisala likovna kritičarka Marijana Paula Ferenčić. Ove godine smo imali prilike predstaviti zagrebačkoj javnosti kvalitetne autore koji njeguju više tradicionalni pristup oblikovanju, omogučivši veći interes profesionalnih umjetnika za izlaganje u Galerije Kontrast, ne bi li pokazali svoje recentne opuse zainteresiranoj publici. Spojem raznolikih izložbi od umjetničkih udruga, polaznika dječjih vrtića ili polaznika naših tečajeva i radionica, pa sve do akademskih autora, Galerija Kontrast uključila je veliki broj autora koji svojim rukopisom zavređuju bolju valorizaciju od strane krtitike i čime je ostvarila sve svoje zadane ciljeve, o čemu svjedoči i posjećenost izložbi kao i njihova medijska vidljivost. 
</t>
  </si>
  <si>
    <t xml:space="preserve">U Fotogaleriji Dubrava, Dubrava 51 a, održano je pet izložbi u razdoblju veljača – lipanj 2023. godine. Izložbeni ciklus u Fotogalerji Dubrava započeo je izložbom Ivane Keser pod nazivom „Solvitur ambulando“ od 13. veljače do 9. ožujka 2023. godine, koje je snimila po Sljemenu i njegovoj bližoj okolici za vrijeme trajanja pandemije. Tekstove u katalogu izložbe su napisali Ivana Keser i Igor Tomljenović. Izložbu je otvorio Svebor Vidmar, voditelj Galerije. Zatim je uslijedila izložba makro fotografije, apstraktne tematike, većih dimenzija, Mirjane Spajić Buturac  pod nazivom „Crveno u plavom“ od 13. do 30. ožujka 2023. godine. Izložbu je otvorio poznati fotograf Igor CC Kelčec, autor predgovora. U sklopu manifestacije Uskrs 2023. održana je izložba fotografskih slika većih dimenzija Fabijana Kneževića pod nazivom „Slike s hodočašća“ od 3. do 27. travnja 2023. godine, koje je autor snimio u Rimu i Asizu. Predgovor je napisao pater Ivan Musa, koji je i otvorio izložbu. Nakon nje je uslijedila retrospektivna izložba doajena hrvatske fotografske scene Marka Čolića pod nazivom „Snimio Marko Čolić od 2. do 31. svibnja 2023. godine. Autor predgovora je bio Mario Bošnjak, dok je izložbu otvorio Svebor Vidmar, voditelj Galerije. U sklopu manifestacije „Likovni život Dubrave“ održana je tradicionalna izložba 12 pozvanih autora pod nazivom „Dubrava u objektivu 3“ od 5. do 29. lipnja 2023. godine. Izlagači su bili: Silvija Butković, Davor Curić, Marko Čolić, Ronald Goršić, Antun Krešić, Hrvoje Mahović, Marko Majstorović, Miljenko Marotti, Mirjana Spajić Buturac, Vinko Šebrek, Erika Šmider i Goran Vranić. Izložbu je otvorio voditelj Galerije Svebor Vidmar koji je i napisao predgovor za katalog. Na izložbi je predstavljeno pedeset fotografskih slika, gdje je svaki autor na svoj način prikazao dinamični život Dubrave sa svim mijenama, kontrastima, upečatljivim vizurama i temperamentnih stanovnika. Na otvorenju izložbe je predstavljen blok razglednica gdje se svaki autor predstavio sa po dvije fotografske slike. U Fotogaleriji Dubrava, Dubrava 51 a, održane su četiri izložbe u razdoblju srpanj – prosinac 2023. Od 10. do 27. srpnja 2023. Održana je izložba „Najfotografije 27. međunarodnog uličnog festivala Cest is d’Best 2023“ u suradnji s Kraljevima ulice. Na izložbi su bili: Doris Barić, Josip Biro,  Đorđe Bojanić,  Mary Crnković Pilaš,  Jurica Cvitanić,  Marko Delivuk,  Julija Domac,  Slavko Drobnić, Katarina Ferek Petrić, Đurđica Kocijančić, Željko Novaković, Filip Pavić, Roberta Petlevski, Vesna Pleše, Vesna Špoljar, Vlasta Štalekar, Petar Zidar i Katarina Žitko. Izložbu je otvorio počasni predsjednik Fotokluba Zagreb, Vinko Šebrek. Nakon ljetne stanke drugi dio sezone započeo je izložbom Željka Krčadinca pod nazivom „Male priče na pariće“ od  13. listopada do 9. studenoga 2023. Na izložbi je predstavljeno 54 uparenih priča, snimljenih u posljednjih šest desetljeća, prikazujući promjene na vizurama kao i običajima njegova rodna grada, kao i mjesta koje je naknadno posjetio. Izložba je realizirana u sklopu programa Artupunktura koju je organizirala i financijski poduprla Turistička zajednica grada Zagreba. Izložbu je otvorila likovna kritičarka Branka Hlevnjak. Nakon nje je uslijedila izložba crno-bijelih fotografija Silvije Butković s temom lipicanaca pod nazivom „Pedeset nijansi sive“ od 13. do 30. studenoga 2023. Izložbu je otvorila Vlatka Berc, predsjednica Foto-kino kluba Đakovo. Izložbom Čedomila Grosa zatvorili smo izlagački godinu. Izložba pod nazivom „Život galerije“ je trajala od 4. do 29. prosinca 2023. Kao što i sam naziv govori izložba je bila posvećena djelovanju Galerije Vladimir Filakovac gdje je Čedomil Gros zabilježio većinu svečanih otvorenja od 2012., pa sve do danas. Likovna kritičarka Branka Hlevnjak je selektirala radove i napravila uži izbor radova, koji su predstavili 25 portreta izlagača, sa njihovim snimljenim umjetničlkim djelima kao i publikom koja se našla na njihovim otvorenjima. Na izložbi se moglo vidjeti portrete od Vande Čižmek, Ivice Kiša, Vlade Marteka, Tahira Mujičića, Marcele Munger, Zdenke Pozaić, Ji Suk Baek, Valentine Supanz Marinić, Vesne Šantak… Svojim raznovrsnim izlagačkim aktivnostima koji uključuje što veći broj kvalitetnih umjetnika-footgrafa, Fotogalerija Dubrava je postala prepoznatljivo mjesto na istočnom djelu grada o čemu svjedoči i brojna posjećenost punlike kao i interes javnosti. Na taj način Fotogalerija Dubrava kontinuirao pridonosi popularuizaciji tog medija koji je svima blizak zbog njegove rasprostranjenosti i utjecaja na svakodnevni život pojedinca čime su svi programski ciljevi ostvareni. 
</t>
  </si>
  <si>
    <t>kazalistedubrava.hr, ns-dubrava.hr, https://www.facebook.com/kazalistedubrava/, https://www.facebook.com/kulturnicentardubrava, dubrava.com.hr, zagreb.info, mojzagreb.info</t>
  </si>
  <si>
    <t>23.9.2023.</t>
  </si>
  <si>
    <t>U prvom dijelu ove godine, program Filmski peron 1976. - 2023. započeo je besplatnom filmskom radionicom kamere i svjetla za naprednije polaznike iz filmskih družina cijeloga grada. Okupilo ih se podosta, 23, a radionice su vodili Jura Troje, Noa Nikolić (kamera), te Mladen Šolić, majstor rasvjete u zagrebačkim kazalištima. Gotovo u cjelodnevnim programima, radionica je uspješno privedena kraju, a snimljen je i kratki video spot u zatvorenom prostoru u kojem se isprepliću rasvjeta i ton u objektivima kamera.  Tijekom proljetnih školskih praznika, otpočeli smo s već odavno predloženim tematskim obradama u filmskoj vrsti TV reportaže, a to je predstaviti stare zanate iz lokalne zajednice. Ovaj puta polaznici su odabrali temu Urar, a voditelj radionice bio je Milan Bukovac, snimatelj s HTV-a. Napredniji polaznici su u narednim subotama po završetku snimanja samostalno izmontirali kompletan film. Film Urar, preveden je i titlan na engleski jezik i prijavljen na festivale u RH i na međunarodnoj sceni (voditeljica Ana Sever). Poseban interes pobudile su dvije ljetne radionice animiranog filma u tehnici crtanja na tabletima, tehnici koja je mladima itekako interesantna i prihvatljiva. Voditelji radionica bile su Marija Ivšić i Andrea Miletić, animatorice koje su zaniteresirale gotovo 24 polaznika. Zbog velikog interesa, radionicu animacije na tabletima za crtanje ponovili smo u prosincu 2023., gdje se prijavilo 11 polaznika, a voditeljica je ponovo bila Andrea Miletić. Filmovi koji su nastali u okviru ovog programa prikazani su na svjetskim, europskim i hrvatskim filmskim festivalima. Pri tome su ostvarene 2 prve nagrade stručnog žiria (61. revija dječjeg filmskog stvaralaštva Hrvatske i Dubrovnik film festival 2023.).</t>
  </si>
  <si>
    <t>Zagreb, Karlovac, Samobor, Rovinj, Daruvar; 21.1.2023 - 16.12.2023.</t>
  </si>
  <si>
    <r>
      <t>Dječje kazalište Dubrava djeluje kao profesionalno kazalište, ustojbena jedinica Narodnog sveučilišta Dubrava koje je po svojoj izvrsnosti prepoznato kao vodeća ustanova za kulturu i obrazovanje na području Republike Hrvatske. Od svog osnivanja 1955.g., pa potom i preseljenja u Cersku 1, 1976.g, Dječje kazalište Dubrava uspješno izvodi profesionalne kazališne predstave za djecu i mlade te svojim dodatnim sadržajima (radionicama, tribinama, programima i projektima), multidisciplinarno oblikovanima, obrazuje i odgaja kako svoju publiku, tako i buduće generacije kazališnih umjetnika, čineći time otklon od uvriježene slike kazališta kao mjesta jednokratne konzumacije isključivo kazališnih proizvoda.                                                                                                                                                                                                  U razdoblju 21.1.2023.g. - 16.12.2023.g., na repertoaru je bilo 17 naslova, od čega 3 nova premijerna, 2 nova premijerna u koprodukciji te 12 repriznih. Od predstava na repartoaru, aktivno je izvođeno 13 naslova.  Premijerno su postavljeni naslovi:                                                                                                                             1)</t>
    </r>
    <r>
      <rPr>
        <b/>
        <sz val="12"/>
        <color theme="1"/>
        <rFont val="Times New Roman"/>
        <family val="1"/>
        <charset val="238"/>
      </rPr>
      <t xml:space="preserve"> Mjesečeve sjene</t>
    </r>
    <r>
      <rPr>
        <sz val="12"/>
        <color theme="1"/>
        <rFont val="Times New Roman"/>
        <family val="1"/>
        <charset val="238"/>
      </rPr>
      <t xml:space="preserve"> ( 3.3.2023.) u režiji Ivane Peroš i dramatizaciji Zdenka Bašića,                                                  2) </t>
    </r>
    <r>
      <rPr>
        <b/>
        <sz val="12"/>
        <color theme="1"/>
        <rFont val="Times New Roman"/>
        <family val="1"/>
        <charset val="238"/>
      </rPr>
      <t>Bit će strašno kad porastem</t>
    </r>
    <r>
      <rPr>
        <sz val="12"/>
        <color theme="1"/>
        <rFont val="Times New Roman"/>
        <family val="1"/>
        <charset val="238"/>
      </rPr>
      <t xml:space="preserve"> ( 30.3.2023.) u režiji rajne Racz i dramatizaciji Dine Vukelić, a prema istoimenoj zbirki poezije Olje Savičević Ivančević,                                                                                                    3) </t>
    </r>
    <r>
      <rPr>
        <b/>
        <sz val="12"/>
        <color theme="1"/>
        <rFont val="Times New Roman"/>
        <family val="1"/>
        <charset val="238"/>
      </rPr>
      <t>Zeko Eko traži mamu</t>
    </r>
    <r>
      <rPr>
        <sz val="12"/>
        <color theme="1"/>
        <rFont val="Times New Roman"/>
        <family val="1"/>
        <charset val="238"/>
      </rPr>
      <t xml:space="preserve"> (21.4.2023.) u koprodukciji s Teatrom Gavran i režiji Mladene Gavran, a dramatizaciji Mire Gavrana,                                                                                                                                                    4) </t>
    </r>
    <r>
      <rPr>
        <b/>
        <sz val="12"/>
        <color theme="1"/>
        <rFont val="Times New Roman"/>
        <family val="1"/>
        <charset val="238"/>
      </rPr>
      <t>Dar</t>
    </r>
    <r>
      <rPr>
        <sz val="12"/>
        <color theme="1"/>
        <rFont val="Times New Roman"/>
        <family val="1"/>
        <charset val="238"/>
      </rPr>
      <t xml:space="preserve"> (6.5.2023.) u koprodukciji s UO SOBA2 i UO TeatruM te režiji Mie Melcher te                                                  5) </t>
    </r>
    <r>
      <rPr>
        <b/>
        <sz val="12"/>
        <color theme="1"/>
        <rFont val="Times New Roman"/>
        <family val="1"/>
        <charset val="238"/>
      </rPr>
      <t>Nježni sport</t>
    </r>
    <r>
      <rPr>
        <sz val="12"/>
        <color theme="1"/>
        <rFont val="Times New Roman"/>
        <family val="1"/>
        <charset val="238"/>
      </rPr>
      <t xml:space="preserve"> (15.12.2023.) u režiji Marija Kovača i dramatizaciji Milana Fošnera, a prema istoimenom stripu Ivice Bednjanca.                                                                                                                                                           Na otvorenoj pozornici u dvorištu Kazališta, u sklopu programa Čarobno dvorište, ugošćena je predstava Korak po korak do čiste planete (Gradskog kazališta Zorin dom Karlovac, 28.6.2023.) te izvedene predstave Povuci-potegni (5.7.2023.), Zeko Eko traži mamu (12.7.2023.) i Dome, slatki dome (23.9.2023.).                                 Također, ostvarena su </t>
    </r>
    <r>
      <rPr>
        <b/>
        <sz val="12"/>
        <color theme="1"/>
        <rFont val="Times New Roman"/>
        <family val="1"/>
        <charset val="238"/>
      </rPr>
      <t>gostovanja</t>
    </r>
    <r>
      <rPr>
        <sz val="12"/>
        <color theme="1"/>
        <rFont val="Times New Roman"/>
        <family val="1"/>
        <charset val="238"/>
      </rPr>
      <t xml:space="preserve"> predstava:                                                                                                            - Peća i vuk u POU Samobor,                                                                                                                                                      - Duge u GK Zorin dom, Karlovac, na Festivalu Mali Marulić u Splitu (nagrada za najbolje glumačko ostvarenje) te na Festivalu ASSITEJ u Čakovcu (nagrada publike za najbolju predstavu u cjelini), </t>
    </r>
    <r>
      <rPr>
        <b/>
        <sz val="12"/>
        <color theme="1"/>
        <rFont val="Times New Roman"/>
        <family val="1"/>
        <charset val="238"/>
      </rPr>
      <t xml:space="preserve">    </t>
    </r>
    <r>
      <rPr>
        <sz val="12"/>
        <color theme="1"/>
        <rFont val="Times New Roman"/>
        <family val="1"/>
        <charset val="238"/>
      </rPr>
      <t xml:space="preserve">                                                                                                                                                                              - Dome, slatki dome u POU Daruvar, Parku Maksimir Knjiguljici u Karlovcu, DV Proljeće u Kloštar Ivaniću, - Kraljevne na zrnu graška u POU Rovinj,                                                                                                                              - Bit će strašno kad porastem u Pagu, POU Samobor i POU Poreč,                                                                                    - Snjeguljica i 9 internetuljčica i Odiseja (predstave Dramskog studija) na SKAZ-u te ASSITEJ susretima u Bjelovaru .                                                                                                                                                                      Ukupno je izvedeno 110 predstava, od čega 89 u dvorani Dječjeg kazališta Dubrava i 21 na gostovanjima. Predstave je pogledalo 12527 gledatelja, od čega 9621 u našoj dvorani i 2906 na gostovanjima.                                                                                                                                                              Kazalište je u 2023. godini dobilo </t>
    </r>
    <r>
      <rPr>
        <b/>
        <sz val="12"/>
        <color theme="1"/>
        <rFont val="Times New Roman"/>
        <family val="1"/>
        <charset val="238"/>
      </rPr>
      <t>2 nagrade za predstavu Duga</t>
    </r>
    <r>
      <rPr>
        <sz val="12"/>
        <color theme="1"/>
        <rFont val="Times New Roman"/>
        <family val="1"/>
        <charset val="238"/>
      </rPr>
      <t xml:space="preserve"> i to: </t>
    </r>
    <r>
      <rPr>
        <b/>
        <sz val="12"/>
        <color theme="1"/>
        <rFont val="Times New Roman"/>
        <family val="1"/>
        <charset val="238"/>
      </rPr>
      <t>nagrada za najbolje glumačko ostvarenje na Festivalu Mali Marulić</t>
    </r>
    <r>
      <rPr>
        <sz val="12"/>
        <color theme="1"/>
        <rFont val="Times New Roman"/>
        <family val="1"/>
        <charset val="238"/>
      </rPr>
      <t xml:space="preserve"> u Splitu i </t>
    </r>
    <r>
      <rPr>
        <b/>
        <sz val="12"/>
        <color theme="1"/>
        <rFont val="Times New Roman"/>
        <family val="1"/>
        <charset val="238"/>
      </rPr>
      <t>nagrada dječjeg žirija za najbolju predstavu u cjelini na Festivalu ASSITEJ</t>
    </r>
    <r>
      <rPr>
        <sz val="12"/>
        <color theme="1"/>
        <rFont val="Times New Roman"/>
        <family val="1"/>
        <charset val="238"/>
      </rPr>
      <t xml:space="preserve"> u Čakovcu.                                                                                                                                                  Repertoar čine sljedeći naslovi:                                                                                                                                Ivica Bednjanec/Milan Fošner: Nježni sport, režija: Mario Kovač                                                                                                                        Olja Savičević Ivančević: Bit će strašno kad porastem, režija: Rajna Racz                                                         Zdenko Bašić: Mjesečeve sjene, režija: Ivana Peroš                                                                                          Sergej Prokofijev: Peća i vuk, režija: Mario Kovač
Dinko Šimunović: Duga, autorice: A. Kreiteyer/A. M. Štefanac/D. Vukelić
Svjetlan Junaković: Dome, slatki dome, režija: Katarina Madirazza i Danijela Evđenić
Dina Vukelić: Robin Hood, režija: Iva Srnec Hamer
Ezop: Gradski i seoski miš, režija: Ivana Peroš 
H. C. Andersen: Kraljevna na zrnu graška, režija: Iva Srnec Hamer
Miguel de Cervantes: Don Quijote, režija: Ivana Peroš 
M. Marjančić/S. Banić Naumovski: Li, li, linija (plesna predstava za djecu)
I. B. Mažuranić: Šuma Striborova, režija: Mario Kovač 
Braća Grimm: Stoliću, prostri se!, režija: Zoran Skalicki 
Mario Kovač: Povuci-potegni, režija: Mario Kovač
Zdenko Niessner: Crvenkapica, režija: Zdenko Niessner (opera za djecu)                                                       Mia Melcher/Nera Stipičević: Dar, režija: Mia Melcher  (koprodukcija)                                                      Miro Gavran: Eko zeko traži mamu, režija: Mladena Gavran (koprodukcija).                                                 Predstave Dječjeg kazališta Dubrava za građanstvo se izvode subotama u 18 h, a za organizirani dolazak odgojno-obrazovnih ustanova (primarno osnovnih škola) radnim danima, po dogovoru.                  Popunjenost kazališne dvorane koja broji 160 mjesta, zadovoljavajuća je, međutim kontinuirano smanjenje broja učenika u razrednim odjelima, otežava maksimalnu popunjenost dvorane na organiziranim repriznim izvedbama, jer bi isto podrazumijevalo usuglašavanje termina s više različitih škola, što uslijed redovne organizacije rada škola, nije uvijek optimalno moguće.
</t>
    </r>
  </si>
  <si>
    <t>Olja Savičević Ivančević/Dina Vukelić, Zdenko Bašić, Sergej Prokofjev/Martina Jurišić, Dinko Šimunović/Dina Vukelić, Svjetlan Junaković/K. Madirazza i D.Evđenić, srednjovijekovne engleske balade/Dina Vukelić, Ezop, H.C.Andersen/Antonio Gabelić, Miguel de Cervantes/Marijana Nola, Maja Marjančić/Sandra Banić Naumovski, Jacques Offenbach/Zdenko Niessner, Ivana Brlić Mažuranić/Mario Kovač, Braća Grimm/Bruno Margetić, Mario Kovač, Nera Stipičević/Mia Melcher, Miro Gavran, Ivica Bednjanec/Milan Fošner</t>
  </si>
  <si>
    <t>Bit će strašno kad porastem, Mjesečeve sjene, Peća i vuk, Duga, Dome, slatki dome, Robin Hood, Gradski i seoski miš, Kraljevna na zrnu graška, Don Quijote, Li, li, linija, Crvenkapica, Šuma Striborova, Stoliću, prostri se, Povuci-potegni, Dar, Eko zeko traži mamu, Nježni sport</t>
  </si>
  <si>
    <t>Samobor, Karlovac, Rovinj, Daruvar, Park Maksimir, Pag, Kloštar Ivanić, Poreč, Zagreb, Split, Čakovec, Bjelovar</t>
  </si>
  <si>
    <t>Peća i vuk, Duga, Kraljevna na zrnu graška, Dome, slatki dome, Bit će strašno kad porastem, Odiseja</t>
  </si>
  <si>
    <t>Festival Mali Marulić, Split; Festival ASSITEJ, Čakovec</t>
  </si>
  <si>
    <t>Nagrada za najbolje glumačko ostvarenje Ana Mariji Štefanac; Nagrada dječjeg žirija za najbolju predstavu u cjelini predstavi Duga</t>
  </si>
  <si>
    <t>21.1.2023.</t>
  </si>
  <si>
    <t>Dječje kazalište Dubrava, mjesta gostovanja predstava</t>
  </si>
  <si>
    <t>4 EUR / 5 EUR</t>
  </si>
  <si>
    <t>izvedbe profesionalnih kazališnih predstava za djecu</t>
  </si>
  <si>
    <t>Dječje kazalište Dubrava, Zagreb; KNAP, Zagreb; Bjelovar; 16.1. - 21.12.2023.</t>
  </si>
  <si>
    <r>
      <t xml:space="preserve">Dramski studio Dječjeg kazališta Dubrava – subvencionirani program za djecu i mlade s teškoćama u razvoju je nastavak šestogodišnjeg uspješnog programa pod istim nazivom i namijenjen je djeci i mladima sa smanjenim mogućnostima, bilo da se one nalaze u spektru poteškoća u učenju ili lošijih socio-ekonomskih uvjeta odrastanja. Ovaj program ostvaruje se u obliku uključivanja djece s teškoćama u redovan rad dramskog studija Dječjeg kazališta Dubrava te uključivanjem djece s teškoćama u program Kazališnog kampa.  U sklopu programa, polaznici Dramskog studija i Kazališnog kampa gledaju i profesionalne predstave, kako Dječjeg kazališta Dubrava, tako i gostujuće, a na kraju samostalno javno izvode svoju predstavu na našoj pozornici.
U razdoblju </t>
    </r>
    <r>
      <rPr>
        <sz val="12"/>
        <rFont val="Times New Roman"/>
        <family val="1"/>
        <charset val="238"/>
      </rPr>
      <t xml:space="preserve">16. siječanja – 30. lipnja </t>
    </r>
    <r>
      <rPr>
        <sz val="12"/>
        <color theme="1"/>
        <rFont val="Times New Roman"/>
        <family val="1"/>
        <charset val="238"/>
      </rPr>
      <t>2023. godine, u programu Dramskog studija integracija je provedena u</t>
    </r>
    <r>
      <rPr>
        <sz val="12"/>
        <rFont val="Times New Roman"/>
        <family val="1"/>
        <charset val="238"/>
      </rPr>
      <t xml:space="preserve"> pet</t>
    </r>
    <r>
      <rPr>
        <sz val="12"/>
        <color theme="1"/>
        <rFont val="Times New Roman"/>
        <family val="1"/>
        <charset val="238"/>
      </rPr>
      <t xml:space="preserve"> od jedanaest skupina, koje su odradile više od programom predviđenih 40 sati</t>
    </r>
    <r>
      <rPr>
        <sz val="12"/>
        <rFont val="Times New Roman"/>
        <family val="1"/>
        <charset val="238"/>
      </rPr>
      <t xml:space="preserve"> neposrednog rada. Do povećanja broja sati došlo je uslijed zahtijevnosti uvježbavanja završnih javnih produkcija te specifičnosti potreba integriranih polaznika, kao i ukupne grupne dinamike skupine, ali i povećanog opsega radi obnova prošlogodišnjih produkcija za sudjelovanja na susretima i smotrama dramskih amatera, što osim dodatnog izvedbenog iskustva polaznicima, podiže vidljivost ovakvog, uključivog rada s djecom i mladima.                               Sve skupine izvele su završne produkcije. Voditelji dramskih skupina s integracijom djece i mladih sa smanjenim mogućnostima bili su: Davorina Bakota, Denis Bosak, Jakov Gavran i Zoran Skalicki, a izvedene su dramske produkcije: Riznica mašte (12.6.2023.; J. Gavran), Hlapićeve i Gitine pustolovine (13.6.2023., D. Bakota), Moulin Rouge (13.6.2023., D. Bosak), Petar Pan (14.6.2023., Z. Skalicki)  i Cvietak sreće (15.6.2023, D. Bakota).                                                                                                                                                                              Osim završnih produkcija u Dječjem kazalištu Dubrava, skupine s integriranim polaznicima izvele su svoje prošlogodišnje dramske produkcije na susretima dramskih studija i to: Snjeguljica i devet internetuljčica (SKAZ, 17.3.2023., voditeljica Davorina Bakota) te Odiseja (SKAZ, 21.3.2023. i 25. Susreti profesionalno vođenih kazališta za djecu i mlade HC Assitej u Bjelovaru, 24.3.2023., voditelj Denis Bosak).
Program Kazališnog kampa započeo je 26. lipnja 2023., završio 14. srpnja 2023., a skupina je imala 8 polaznika. Program se provodio radnim danima od 10-13 sati, a završio je 14. srpnja 2023. dramskom produkcijom Avanture i nezgode. Voditelji Kazališnog kampa su: Jakov Gavran i Emma Martinjak. U sklopu programa, polaznici nazoče i izvedbama profesionalnih kazališnih predstava za djecu koje se izvode srijedama u 18 sati u sklopu programa Čarobno dvorište.                                                                                                                                                 U drugom dijelu godine, od rujna do prosinca 2023. godine, nastavljena je integracija djece i mladih s teškoćama u razvoju, uz priključenje još jednog novog polaznika u postojeće skupine. Program je, u ovoj godini, završio Božićnim dječjim partijem u Dječjem kazalištu Dubrava, uz izvedbu predstave Bjelobradi nosi darove, Teatra Gavran (21.12.2023.), međutim, njegova realizacija se nastavlja i u 2024. godini.
Ukupno je u dramske programe Dječjeg kazališta Dubrava integrirano  bilo osmero djece te dvije mlađe osobe s: intelektualnim oštećenjima, poremećajima ponašanja, poremećajima iz spektra autizma, hiperaktivnosti, disleksijom te kašnjenjem u razvoju. </t>
    </r>
    <r>
      <rPr>
        <sz val="12"/>
        <color theme="1"/>
        <rFont val="Times New Roman"/>
        <family val="1"/>
        <charset val="238"/>
      </rPr>
      <t xml:space="preserve">
</t>
    </r>
  </si>
  <si>
    <t>https://www.facebook.com/kazalistedubrava/, kazalistedubrava.hr</t>
  </si>
  <si>
    <t>Kulturni centar, Dječje kazalište Dubrava, javne površine lokalne zajednice; Zagreb; 50 mjesta u RH; siječanj-prosinac 2023.</t>
  </si>
  <si>
    <t>Kulturni centar, Dječje kazalište Dubrava, javne površine lokalne zajednice i Grada Zagreba; druge ustanove u Zagrebu; 50 mjesta u RH</t>
  </si>
  <si>
    <t>2. 12. 2023.</t>
  </si>
  <si>
    <t>djelatnost centara za kulturu, kazališna, likovna, filmska, glazbena djelatnosti i kulturno-umjetnički amaterizam</t>
  </si>
  <si>
    <t>prikazano uz pojedine programske cjeline</t>
  </si>
  <si>
    <t>u izmijenjenom obliku i u partnerstvu</t>
  </si>
  <si>
    <t>13.12.2023.</t>
  </si>
  <si>
    <t>10.1.2023.</t>
  </si>
  <si>
    <t>16.2.2023.</t>
  </si>
  <si>
    <t xml:space="preserve">Čarobno dvorište multidisciplinarni je program kojeg provodi Dječje kazalište Dubrava. Održava se u ljetnim
mjesecima u dvorištu kazališta sa sljedećim ciljevima: dislociranja repertoarnih predstava
kazališta na otvoreno (čime se kazalište približava svojoj publici), ugošćavanja kazališnih predstava za djecu
drugih kazališta (institucionalnih i nezavisnih) kako bi svojoj publici predstavili kazališna ostvarenja drugih,
omogućavanja sudjelovanja publike u kulturno i umjetničko-obrazovnim aktivnostima kroz radionice koje se
provode u poljima likovnih i primijenjenih umjetnosti, a koje svoje polazište pronalaze u prikazanoj predstavi
te druženjem publike i umjetnika kroz formu „razgovora s kazalištem“, strukturiranog i vođenog dijaloga
publike i umjetnika. Ovim projektom, kazalište čini iskorak prema izravnoj komunikaciji i neposrednom radu
sa svojom publikom, u odnosu na uobičajenu sezonsku kazališnu djelatnost, a kazališna ostvarenja koristi
kao poticaj za širu kulturnu animaciju i medijaciju. Program uključuje i instalaciju kazališnih lutaka po
inventaru i raslinju dvorišta.                                                                                                                                             U ovom dijelu godine, realizirane su sljedeće aktivnosti:                                                                                                           - izvedba lutkarsko-igrane predstave Peća i vuk (produkcija Dječjeg kazališta Dubrava, režija Mario Kovač po Sergeju Prokofjevu), 17.6.2023. uz održane dvije radionice u polju likovnih umjetnosti koje su tematizirale likovnost i izradu kazališnih lutaka,                                                                                                                                                    - izvedba gostujuće predstave Korak po korak do čiste planete (produkcija Gradsko kazalište Zorin dom, Karlovac, režija Peđa Gvozdić), 28.6.2023. uz održan razgovor i neformalno druženje publike s izvođačima predstave okupljeno oko tema izrade kazališne scenografije i kazališnih lutaka,                                                      - izvedba neverbalne predstave Povuci-potegni (produkcija Dječjeg kazališta Dubrava, režija Mario Kovač), 5. 7. 2023. uz održan razgovor i neformalno druženje publike s izvođačima predstave okupljeno oko tema izrade kazališne scenografije i gradnje izvedbenog prostora jednostavnim elementima,                                                          - izvedba predstave Zeko eko traži mamu (koprodukcija Teatra gavran i Dječjeg kazališta Dubrava u režiji Mladene Gavran), 12. 7. 2023. uz kratku radionicu koja je tematizirala izradu kazališnih lutaka i jednostavnih scenografskih elemenata,                                                                                                                       - izvedba predstave Dome, slatki dome (produkcija Dječje kazalište Dubrava, režija Katarina Madirazza i Danijela Evđenić), 23. 9. 2023., uz druženje s umjetnicama na temu izvedbenosti same kao oblika građnja javnog izvedbenog prostora.                       </t>
  </si>
  <si>
    <t>Dječje kazalište Dubrava, Cerska 1; lipanj - rujan 2023</t>
  </si>
  <si>
    <t>park Maksimir, Pag, Karlovac, Kloštar Ivanić, Samobor, Poreč; svibanj - prosinac 2023.</t>
  </si>
  <si>
    <t>Kazalište izvan centra je projekt kojim Narodno sveučilište Dubrava nastoji dislocirati kazališne predstave za
djecu nastale u produkciji Dječjeg kazališta Dubrava izvan matične kazališne dvorane i time ih učiniti
financijski i fizički dostupnijima i pristupačnijima djeci i mladima koji su u potrebi za kazališnim sadržajima, a
koji su im iz niza razloga onemogućeni.  Programom se utječe na obogaćivanje organiziranog boravka djece u javnim prostorima vrhunskim kulturnim sadržajima i radionicama o oblikovanju zajedničkih dijeljenih resursa i kolektivnog prijenosnog kapitala u kulturi, odnosno kako kazalište može postati i ostati alat za učenje o aktivnom građanstvu kod najmlađih. Program je kontinuiran, višegodišnji, s provedbom u ciklusima, tijekom proljetnih, ljetnih i jesenskih mjeseci.                                                                                                                                                                 U prvom dijelu godine realizirana je izvedba igrane kazališne predstave za djecu Dome, slatki dome, u produkciji Dječjeg kazališta Dubrava, a režili i izvedbi Katarine Madirazza i Danijele Evđenić, po motivima istoimene slikovnice Svjetlana Junakovića, na otvorenoj pozornici parka Maksimir u sklopu proslave Međunarodnog dana rada, 1.5.2023.godine. Nakon predstave koja je interaktivna te uključuje djecu i izvedbu samu, kako u njezin sadržajni tijek, tako i u scenografsku organizaciju prostora, uslijedio je razgovor izvođačica s djecom-gledateljima i sudionicima.                                                                                                                                                          U drugom dijelu godine, realizirane su sljedeće aktivnosti:                                                                                                   - izvedbe predstava Dome, slatki dome na Pagu (28.8.2023.), na otvorenoj pozornici, nakog čega je uslijedila kratka radionica s djecom o načinu gradnje izvedbenog prostora u javnom prostoru;                                                                 - izvedba predstave Dome, slatki dome u Karlovcu, u prostorima Knjiguljice (13.10.2023.), nakon čega se tematizirala privremena prenamijena mjesta za kulturne aktivnosti u mjesto za izvedbu;                                             - izvedba predstave Dome, slatki dome u prostorima dječjeg vrtića u Kloštar Ivaniću, nakon čega se tematizirala privremena prenamijena mjesta za odgoj i obrazovanje u mjesto za izvedbu;                                                                                                               - izvedba predstave Bit će strašno kad porastem u Samoboru (25.11.2023.), uz kraću radionicu nakon predstave te                                                                                                                                                                             - izvedba predstave Bit će strašno kad porastem u Poreču (1.12.2023), nakon čega je uslijedio interaktivni radionički koncert s izvođačima u kojemu se tematizirao zvuk i glas kao oblik oblikovanja izvedbenog prostora u javnom.                                                                                                                                                                     Sve izvedene predstave su predstave s repertoara Dječjeg kazališta Dubrava, a provedbom projekta nastvlja se rad Dječjeg kazališta Dubrava na razvoju participativnih aktivnosti koje koriste kazališne predstave kao polazište za razvijanje svijesti o javnom prostoru i njegovoj uporabi.</t>
  </si>
  <si>
    <t>1.12.2023.</t>
  </si>
  <si>
    <t>park Maksimir, Pag, Karlovac, Kloštar Ivanić, Samobor, Poreč</t>
  </si>
  <si>
    <t>Zagreb, Kulturni centar, Dubrava 51 a, siječanj - prosinac 2023.</t>
  </si>
  <si>
    <t>U Školi crtanog filma "Dubrava" redoviti početnici i napredni polaznici, uz vodstvo diplomiranog animatora Vjekoslava Živkovića, usavršavali su svoja znanja i umijeća u crtanju pokreta i animaciji likova. Radili su na vlastitom crtanom filmu, animirali likove, učili sjenčati, bojati i obrađivati crtež, skenirati crteže te ih računalno obraditi. Sudjelovali su s voditeljem škole na compositingu u studiju za montažu te u odabiru glazbe i efekata kao zvučne podloge animaciji. U tom programu škole, svaki polaznik radi na vlastitom animiranom filmu u određenoj animacijskoj tehnici. Ostvareni termini su 22 subote od 14. 1. do 17. 6. po ukupno 7 sati (162 sati sveukupno), a osim redovitog , obveznog programa, veliki broj sati su ostvareni u individualnoj nastavi sa naprednim polaznicima, kao i polaznicima koji imaju vlastite tablete za crtanje u svojim kućama (66 sati ukupno). Napredni polaznici, željni novih saznanja, samostalno ili uz nadzor voditelja, koristeili su različite tehnike animacije u svoje slobodno vrijeme, u prostoru Sveučilišta. Završetkom školske godine, producirano je novih 10 filmskih uradaka (A Cowboy walks into a Bar, Crvena panda, Čudna ljubav, Dragon tale, Invazija farme, Kung fu bebe, Lollipop, Srce kroz život, Time War hate, Zasluženi odmor), dok je još nekoliko  filmova u  doradi zbog nedostataka kadrova u animaciji pokreta. Na festivale i revije u Republici Hrvatskoj, međunarodne festivale priijavljeni su svi raspoloživi filmovi. Na ovogodišnjem međunarodnom festivalu animirnih filmova VAFI u Varaždinu, film Autobusna stanica autorice Eme Nikić, dobitnik je glavne nagrade u MIDI selekciji, a na Međunarodnom festivalu animiranog filma u Vranju, Srbija, posebnu nagradu je dobio film Decisive Battle, s posebnim naglaskom na vrlo kvalitetnu režiju i knjigu snimanja. Na Dubrovnik film festivalu ove godine, ostvareno je posebno priznanje stručnog ocjenjivačkog suda za izuzetno kvalitetan pristup animaciji pokreta u animacijama škole. Ukupno je u razdoblju rujan - prosinac odrađeno novih 120 sati rada s polaznicima, kao i 14 sati online te 24 sata samostalne individualne nastave uz nadzor voditelja. U listopadu 2023. bili smo suorganizatori i domaćini 61. revije dječjeg filmskog stvaralaštva Hrvatske, zajedno s OŠ Marije Jurić Zagorke i Hrvatskog filmskog saveza.</t>
  </si>
  <si>
    <t>235,25 EUR</t>
  </si>
  <si>
    <t>21,06 EUR</t>
  </si>
  <si>
    <t>1.149,88 EUR</t>
  </si>
  <si>
    <t>10.914,10 EUR</t>
  </si>
  <si>
    <t>174,61 EUR</t>
  </si>
  <si>
    <r>
      <t xml:space="preserve">Narodno sveučilište Dubrava za 40 programskih jedinica u 6 kulturnih djelatnosti ostvaruje sufinanciranje Grada Zagreba putem Ugovora o korištenju sredstava za realizaciju Programa javnih potreba u kulturi Grada Zagreba za 2023. godinu. Od toga 28 u djelatnosti centara za kulturu (Čarobno dvorište, Dan po dan do vikenda, Dani Dubrave, Dječji folklor Dubrava, Dječji zbor Dubrava, Glazbena igraonica, Glazbeni programi za nacionalne manjine, Kazališni fašnik, Kazalište izvan centra, Kroz ušicu igle, Kultura u kvartu, Ljeto u Dubravi, Mala škola ilustracije i stripa, Mala škola primijenjenih umjetnosti, Oprostite, ja se odmaram, Petkomedija, Pokreti u javnom prostoru, Slušaj ovo!Tribine u ciklusima, Srijedom u kazalište - kazališne predstave nezavisne scene, Suvremeno vrijeme - suvremeno dijete, Tamburaški ansambl Dubrava, Tri koraka do sreće i natrag, Umjetničko stvaralaštvo za treću životnu dob, Uvod u svijet likovnih umjetnosti, Zagrebački filmski kolosijek VIII. u gostima, 47. Filmski peron 1976-2023. i Monografiju Narodnog sveučilišta Dubrava), 1 program u glazbenoj djelatnosti (Koncerti klasične, etno, jazz i filmske glazbe), 2 programa u filmskoj djelatnosti (Škola crtanog filma Dubrava i KinoKVART), 5 programa kazališne djelatnosti (premijerni naslovi Mjesečeve sjene, Bit će strašno kad porastem i Nježni sport, Reprizni program Dječjeg kazališta Dubrava i Noć kazališta 2023.), 1 program kulturno-umjetničkog amaterizma (Dramski studio Dječjeg kazališta Dubrava - subvencionirani program za djecu i mlade s teškoćama u razvoju) te tri programa likovne djelatnosti (Izložbeni program Galerije Vladimir Filakovac, Izložbeni program Galerije Kontrast i Izložbeni program Fotogalerije Dubrava). Svi planirani programi provedeni su u punom opsegu, međutim, neki su imali manjih modifikacija s obzirom na interes i potrebe korisnika programa, suradnika i publika. Najveći otklon nalazi se u programu Dječjeg zbora, koji je proveden kao intergeneracijski program u partnerstvu s udrugom Mikrofon, s obzirom na značajnije, višegodišnje poteškoće s pomanjaknjem interesa građana Dubrave za upisom djece u ovaj program. Novi oblik provedbe, polučio je iznimne rezultate, te je kao takav i planiran dalje u 2024. godini. Detaljna izvješća o svakoj od programskih jedinica nalaze se u narednim radnim listovima. Kvantitativni pokazatelji u ovom izvješću odnose se na programe Narodnog sveučilišta Dubrava koji su u cijelosti ili djelomično financirani kroz program Javnih potreba u kulturi u 2023. godini. Povrh toga, Ustanova provodi programe financirane vlastitim prihodima od obavljanja djelatnosti, sredstvima Ministarstva kulture i medija te Turističke zajednice Grada Zagreba. </t>
    </r>
    <r>
      <rPr>
        <b/>
        <sz val="12"/>
        <color theme="1"/>
        <rFont val="Times New Roman"/>
        <family val="1"/>
      </rPr>
      <t xml:space="preserve">U 2023. godini, u provedbi Programa rada i razvitka Narodnog sveučilišta Dubrava, financiranog iz svih izvora financiranja, ostvareno je 713 programskih aktivnosti (predstava, koncerata, izložbi, projekcija filmova, manifestacija, tribina, produkcija, ciklusa radionica i drugo), za 2.416 polaznika, u kojemu je sudjelovalo 2.308 sudionika (umjetnika, kulturnih radnika, amaterskih umjetnika i izvođača, aktivnih građana, ustanova, udruga i organizacija), a kojemu je nazočilo 83.193 posjetitelja.                                                                                      </t>
    </r>
    <r>
      <rPr>
        <sz val="12"/>
        <color theme="1"/>
        <rFont val="Times New Roman"/>
        <family val="1"/>
        <charset val="238"/>
      </rPr>
      <t>U tablicama financijskih pokazatelja u sažetku i tablici programskih izdataka u sažetku, prikazana je ukupna programska provedba programa Narodnog sveučilišta Dubrava po svim izvorima financiranja.</t>
    </r>
  </si>
  <si>
    <t xml:space="preserve">Program je obuhvatio organiziranje besplatnih glazbenih programa. U suradnji s Ukrajinskom zajednicom Grada Zagreba organizirali smo besplatnu nastavu glasovira i gitare. Nastava glasovira održava se individualno po 45 minuta, ponedjeljkom od 9.30 sati i od 14.00 sati. Nastava gitare održava se utorkom od 20.00  s prvom skupinom te od 20.45 s drugom skupinom. Programi su održavani na ukrajinskom jeziku, voditeljice gitare i glasovira su iz Ukrajine. Na glasoviru je bilo 7 polaznika, a na gitari 5 polaznika. 1.travnja održane su od 17.00 do 19.00 sati u predvorju Ukrajinske tradicijske uskrsne radionice: ukrašavanje jaja tehnikom „krapanky“ i radionica uskrsnih čestitki. U sklopu kazališne sekcije Ukrajinske zajednice Grada Zagreba, 19. lipnja u Maloj dvorani od 19.00 sati održana je predstava Začarana ljepotica, prema motivima ukrajinskih narodnih bajki, u režiji Tetyane Kuchma-Mikats i  prijevodu Rade Manojlovića. U drugom dijelu godine, nastavili smo s podukom učenja glasovira za djecu izbjeglica iz Ukrajine, pa je održano ukupno 72 školska sata u periodu listopad-prosinac. Voditeljica poduke bila je Olha Lesiv. Poduka se održavala na ukrajinskom jeziku. 17.12. u sklopu Festivala Božić u Ukrajini, uz radionice i prigodni koncert prikazan je i ukrajinski film  Stop zemlja, 2021. godina.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</si>
</sst>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numFmt numFmtId="165" formatCode="_-* #,##0.00\ [$EUR]_-;\-* #,##0.00\ [$EUR]_-;_-* &quot;-&quot;??\ [$EUR]_-;_-@_-"/>
  </numFmts>
  <fonts count="33" x14ac:knownFonts="1">
    <font>
      <sz val="11"/>
      <color theme="1"/>
      <name val="Calibri"/>
      <family val="2"/>
      <charset val="238"/>
      <scheme val="minor"/>
    </font>
    <font>
      <u/>
      <sz val="11"/>
      <color theme="10"/>
      <name val="Calibri"/>
      <family val="2"/>
      <charset val="238"/>
      <scheme val="minor"/>
    </font>
    <font>
      <b/>
      <sz val="16"/>
      <color theme="1" tint="0.249977111117893"/>
      <name val="Times New Roman"/>
      <family val="1"/>
      <charset val="238"/>
    </font>
    <font>
      <b/>
      <sz val="11"/>
      <color theme="1"/>
      <name val="Times New Roman"/>
      <family val="1"/>
      <charset val="238"/>
    </font>
    <font>
      <sz val="11"/>
      <color theme="1"/>
      <name val="Times New Roman"/>
      <family val="1"/>
      <charset val="238"/>
    </font>
    <font>
      <b/>
      <sz val="16"/>
      <color theme="1" tint="0.34998626667073579"/>
      <name val="Times New Roman"/>
      <family val="1"/>
      <charset val="238"/>
    </font>
    <font>
      <b/>
      <sz val="12"/>
      <color theme="1" tint="0.14999847407452621"/>
      <name val="Times New Roman"/>
      <family val="1"/>
      <charset val="238"/>
    </font>
    <font>
      <sz val="11"/>
      <color theme="0"/>
      <name val="Times New Roman"/>
      <family val="1"/>
      <charset val="238"/>
    </font>
    <font>
      <b/>
      <sz val="12"/>
      <color theme="1" tint="0.249977111117893"/>
      <name val="Times New Roman"/>
      <family val="1"/>
      <charset val="238"/>
    </font>
    <font>
      <sz val="12"/>
      <color theme="1" tint="0.14999847407452621"/>
      <name val="Times New Roman"/>
      <family val="1"/>
      <charset val="238"/>
    </font>
    <font>
      <i/>
      <sz val="11"/>
      <color theme="1" tint="0.14999847407452621"/>
      <name val="Times New Roman"/>
      <family val="1"/>
      <charset val="238"/>
    </font>
    <font>
      <sz val="12"/>
      <color theme="1"/>
      <name val="Times New Roman"/>
      <family val="1"/>
      <charset val="238"/>
    </font>
    <font>
      <b/>
      <sz val="12"/>
      <color theme="1"/>
      <name val="Times New Roman"/>
      <family val="1"/>
      <charset val="238"/>
    </font>
    <font>
      <b/>
      <u/>
      <sz val="12"/>
      <color rgb="FFFF0000"/>
      <name val="Times New Roman"/>
      <family val="1"/>
      <charset val="238"/>
    </font>
    <font>
      <b/>
      <sz val="12"/>
      <color rgb="FFFF0000"/>
      <name val="Times New Roman"/>
      <family val="1"/>
      <charset val="238"/>
    </font>
    <font>
      <b/>
      <sz val="12"/>
      <color theme="0"/>
      <name val="Times New Roman"/>
      <family val="1"/>
      <charset val="238"/>
    </font>
    <font>
      <sz val="11"/>
      <name val="Times New Roman"/>
      <family val="1"/>
      <charset val="238"/>
    </font>
    <font>
      <sz val="12"/>
      <name val="Times New Roman"/>
      <family val="1"/>
      <charset val="238"/>
    </font>
    <font>
      <u/>
      <sz val="11"/>
      <color theme="10"/>
      <name val="Times New Roman"/>
      <family val="1"/>
      <charset val="238"/>
    </font>
    <font>
      <sz val="12"/>
      <color rgb="FF0D0D0D"/>
      <name val="Times New Roman"/>
      <family val="1"/>
      <charset val="238"/>
    </font>
    <font>
      <sz val="11"/>
      <name val="Calibri"/>
      <family val="2"/>
      <charset val="238"/>
      <scheme val="minor"/>
    </font>
    <font>
      <i/>
      <sz val="12"/>
      <color theme="1"/>
      <name val="Times New Roman"/>
      <family val="1"/>
      <charset val="238"/>
    </font>
    <font>
      <sz val="12"/>
      <color rgb="FFFF0000"/>
      <name val="Times New Roman"/>
      <family val="1"/>
      <charset val="238"/>
    </font>
    <font>
      <sz val="12"/>
      <color rgb="FF000000"/>
      <name val="Times New Roman"/>
      <family val="1"/>
      <charset val="238"/>
    </font>
    <font>
      <b/>
      <sz val="12"/>
      <color theme="1"/>
      <name val="Times New Roman"/>
      <family val="1"/>
    </font>
    <font>
      <sz val="12"/>
      <color theme="1"/>
      <name val="Times New Roman"/>
      <family val="1"/>
    </font>
    <font>
      <b/>
      <sz val="12"/>
      <name val="Times New Roman"/>
      <family val="1"/>
      <charset val="238"/>
    </font>
    <font>
      <sz val="11"/>
      <color theme="1"/>
      <name val="Times New Roman"/>
      <family val="1"/>
    </font>
    <font>
      <sz val="11"/>
      <name val="Times New Roman"/>
      <family val="1"/>
    </font>
    <font>
      <sz val="11"/>
      <name val="Calibri Light"/>
      <family val="2"/>
      <charset val="238"/>
      <scheme val="major"/>
    </font>
    <font>
      <sz val="12"/>
      <name val="Times New Roman"/>
      <family val="1"/>
    </font>
    <font>
      <sz val="11"/>
      <name val="Calibri"/>
      <family val="2"/>
      <scheme val="minor"/>
    </font>
    <font>
      <u/>
      <sz val="11"/>
      <color theme="10"/>
      <name val="Times New Roman"/>
      <family val="1"/>
    </font>
  </fonts>
  <fills count="4">
    <fill>
      <patternFill patternType="none"/>
    </fill>
    <fill>
      <patternFill patternType="gray125"/>
    </fill>
    <fill>
      <patternFill patternType="solid">
        <fgColor theme="8" tint="0.39997558519241921"/>
        <bgColor indexed="64"/>
      </patternFill>
    </fill>
    <fill>
      <patternFill patternType="solid">
        <fgColor theme="4"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cellStyleXfs>
  <cellXfs count="130">
    <xf numFmtId="0" fontId="0" fillId="0" borderId="0" xfId="0"/>
    <xf numFmtId="0" fontId="2" fillId="0" borderId="0" xfId="0" applyFont="1" applyAlignment="1">
      <alignment horizontal="centerContinuous" vertical="center" wrapText="1"/>
    </xf>
    <xf numFmtId="0" fontId="3" fillId="0" borderId="0" xfId="0" applyFont="1" applyAlignment="1">
      <alignment horizontal="centerContinuous"/>
    </xf>
    <xf numFmtId="0" fontId="4" fillId="0" borderId="0" xfId="0" applyFont="1"/>
    <xf numFmtId="0" fontId="5" fillId="0" borderId="0" xfId="0" applyFont="1" applyAlignment="1">
      <alignment horizontal="right" vertical="center"/>
    </xf>
    <xf numFmtId="0" fontId="6" fillId="0" borderId="0" xfId="0" applyFont="1" applyAlignment="1">
      <alignment vertical="center"/>
    </xf>
    <xf numFmtId="0" fontId="7" fillId="0" borderId="0" xfId="0" applyFont="1" applyAlignment="1">
      <alignment horizontal="right" vertical="center"/>
    </xf>
    <xf numFmtId="0" fontId="2" fillId="0" borderId="0" xfId="0" applyFont="1" applyAlignment="1">
      <alignment horizontal="left" vertical="center"/>
    </xf>
    <xf numFmtId="0" fontId="3" fillId="0" borderId="0" xfId="0" applyFont="1"/>
    <xf numFmtId="0" fontId="9" fillId="0" borderId="1" xfId="0" applyFont="1" applyBorder="1" applyAlignment="1">
      <alignment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horizontal="left" vertical="center" wrapText="1"/>
    </xf>
    <xf numFmtId="14" fontId="4" fillId="0" borderId="1" xfId="0" applyNumberFormat="1" applyFont="1" applyBorder="1" applyAlignment="1">
      <alignment horizontal="left"/>
    </xf>
    <xf numFmtId="0" fontId="4" fillId="0" borderId="1" xfId="0" applyFont="1" applyBorder="1"/>
    <xf numFmtId="0" fontId="4" fillId="0" borderId="1" xfId="0" applyFont="1" applyBorder="1" applyAlignment="1">
      <alignment horizontal="left"/>
    </xf>
    <xf numFmtId="0" fontId="9" fillId="0" borderId="0" xfId="0" applyFont="1" applyAlignment="1">
      <alignment vertical="center" wrapText="1"/>
    </xf>
    <xf numFmtId="0" fontId="10" fillId="0" borderId="1" xfId="0" applyFont="1" applyBorder="1" applyAlignment="1">
      <alignment vertical="center" wrapText="1"/>
    </xf>
    <xf numFmtId="0" fontId="10" fillId="0" borderId="0" xfId="0" applyFont="1" applyAlignment="1">
      <alignment vertical="center"/>
    </xf>
    <xf numFmtId="0" fontId="11" fillId="0" borderId="0" xfId="0" applyFont="1"/>
    <xf numFmtId="164" fontId="11" fillId="0" borderId="1" xfId="0" applyNumberFormat="1" applyFont="1" applyBorder="1" applyAlignment="1">
      <alignment horizontal="right" vertical="center"/>
    </xf>
    <xf numFmtId="0" fontId="9" fillId="0" borderId="1" xfId="0" applyFont="1" applyBorder="1" applyAlignment="1">
      <alignment vertical="center"/>
    </xf>
    <xf numFmtId="0" fontId="6" fillId="0" borderId="1" xfId="0" applyFont="1" applyBorder="1" applyAlignment="1">
      <alignment vertical="center" wrapText="1"/>
    </xf>
    <xf numFmtId="164" fontId="12" fillId="0" borderId="1" xfId="0" applyNumberFormat="1" applyFont="1" applyBorder="1"/>
    <xf numFmtId="0" fontId="10" fillId="0" borderId="0" xfId="0" applyFont="1"/>
    <xf numFmtId="0" fontId="13" fillId="0" borderId="2" xfId="1" applyFont="1" applyBorder="1" applyAlignment="1">
      <alignment vertical="center"/>
    </xf>
    <xf numFmtId="0" fontId="4" fillId="0" borderId="3" xfId="0" applyFont="1" applyBorder="1"/>
    <xf numFmtId="0" fontId="11" fillId="0" borderId="1" xfId="0" applyFont="1" applyBorder="1"/>
    <xf numFmtId="165" fontId="11" fillId="0" borderId="1" xfId="0" applyNumberFormat="1" applyFont="1" applyBorder="1"/>
    <xf numFmtId="0" fontId="11" fillId="0" borderId="0" xfId="0" applyFont="1" applyAlignment="1">
      <alignment vertical="center" wrapText="1"/>
    </xf>
    <xf numFmtId="0" fontId="14" fillId="0" borderId="0" xfId="0" applyFont="1"/>
    <xf numFmtId="0" fontId="11" fillId="0" borderId="0" xfId="0" applyFont="1" applyAlignment="1">
      <alignment vertical="center"/>
    </xf>
    <xf numFmtId="164" fontId="11" fillId="0" borderId="0" xfId="0" applyNumberFormat="1" applyFont="1" applyAlignment="1">
      <alignment horizontal="center" vertical="center"/>
    </xf>
    <xf numFmtId="164" fontId="11" fillId="0" borderId="1" xfId="0" applyNumberFormat="1" applyFont="1" applyBorder="1" applyAlignment="1">
      <alignment horizontal="right"/>
    </xf>
    <xf numFmtId="164" fontId="11" fillId="0" borderId="4" xfId="0" applyNumberFormat="1" applyFont="1" applyBorder="1" applyAlignment="1">
      <alignment horizontal="right"/>
    </xf>
    <xf numFmtId="0" fontId="11" fillId="0" borderId="0" xfId="0" applyFont="1" applyAlignment="1">
      <alignment horizontal="right"/>
    </xf>
    <xf numFmtId="164" fontId="11" fillId="0" borderId="0" xfId="0" applyNumberFormat="1" applyFont="1" applyAlignment="1">
      <alignment horizontal="right"/>
    </xf>
    <xf numFmtId="0" fontId="6" fillId="2" borderId="1" xfId="0" applyFont="1" applyFill="1" applyBorder="1" applyAlignment="1">
      <alignment horizontal="left" vertical="center" wrapText="1"/>
    </xf>
    <xf numFmtId="164" fontId="4" fillId="0" borderId="1" xfId="0" applyNumberFormat="1" applyFont="1" applyBorder="1"/>
    <xf numFmtId="0" fontId="9" fillId="0" borderId="1" xfId="0" applyFont="1" applyBorder="1" applyAlignment="1">
      <alignment horizontal="left" vertical="center"/>
    </xf>
    <xf numFmtId="0" fontId="9" fillId="0" borderId="1" xfId="0" applyFont="1" applyBorder="1" applyAlignment="1">
      <alignment wrapText="1"/>
    </xf>
    <xf numFmtId="14" fontId="16" fillId="0" borderId="1" xfId="0" applyNumberFormat="1" applyFont="1" applyBorder="1"/>
    <xf numFmtId="0" fontId="16" fillId="0" borderId="1" xfId="0" applyFont="1" applyBorder="1"/>
    <xf numFmtId="0" fontId="17" fillId="0" borderId="0" xfId="0" applyFont="1" applyAlignment="1">
      <alignment vertical="center" wrapText="1"/>
    </xf>
    <xf numFmtId="0" fontId="16" fillId="0" borderId="0" xfId="0" applyFont="1"/>
    <xf numFmtId="164" fontId="16" fillId="0" borderId="1" xfId="0" applyNumberFormat="1" applyFont="1" applyBorder="1"/>
    <xf numFmtId="0" fontId="6" fillId="0" borderId="1" xfId="0" applyFont="1" applyBorder="1"/>
    <xf numFmtId="164" fontId="17" fillId="0" borderId="1" xfId="0" applyNumberFormat="1" applyFont="1" applyBorder="1" applyAlignment="1">
      <alignment horizontal="right"/>
    </xf>
    <xf numFmtId="0" fontId="9" fillId="0" borderId="1" xfId="0" applyFont="1" applyBorder="1"/>
    <xf numFmtId="0" fontId="1" fillId="0" borderId="1" xfId="1" applyBorder="1"/>
    <xf numFmtId="0" fontId="11" fillId="0" borderId="1" xfId="0" applyFont="1" applyBorder="1" applyAlignment="1">
      <alignment horizontal="left" vertical="top" wrapText="1"/>
    </xf>
    <xf numFmtId="0" fontId="11" fillId="0" borderId="1" xfId="0" applyFont="1" applyBorder="1" applyAlignment="1">
      <alignment wrapText="1"/>
    </xf>
    <xf numFmtId="0" fontId="4" fillId="0" borderId="1" xfId="0" applyFont="1" applyBorder="1" applyAlignment="1">
      <alignment horizontal="left" wrapText="1"/>
    </xf>
    <xf numFmtId="3" fontId="4" fillId="0" borderId="1" xfId="0" applyNumberFormat="1" applyFont="1" applyBorder="1" applyAlignment="1">
      <alignment horizontal="left"/>
    </xf>
    <xf numFmtId="3" fontId="11" fillId="0" borderId="1" xfId="0" applyNumberFormat="1" applyFont="1" applyBorder="1"/>
    <xf numFmtId="0" fontId="16" fillId="0" borderId="1" xfId="0" applyFont="1" applyBorder="1" applyAlignment="1">
      <alignment wrapText="1"/>
    </xf>
    <xf numFmtId="3" fontId="16" fillId="0" borderId="1" xfId="0" applyNumberFormat="1" applyFont="1" applyBorder="1"/>
    <xf numFmtId="0" fontId="11" fillId="0" borderId="0" xfId="0" applyFont="1" applyAlignment="1">
      <alignment vertical="top" wrapText="1"/>
    </xf>
    <xf numFmtId="0" fontId="19" fillId="0" borderId="0" xfId="0" applyFont="1" applyAlignment="1">
      <alignment vertical="top" wrapText="1"/>
    </xf>
    <xf numFmtId="0" fontId="20" fillId="0" borderId="1" xfId="1" applyFont="1" applyBorder="1"/>
    <xf numFmtId="0" fontId="16" fillId="0" borderId="1" xfId="0" quotePrefix="1" applyFont="1" applyBorder="1"/>
    <xf numFmtId="0" fontId="6" fillId="0" borderId="1" xfId="0" applyFont="1" applyBorder="1" applyAlignment="1">
      <alignment horizontal="left" vertical="center" wrapText="1"/>
    </xf>
    <xf numFmtId="164" fontId="11" fillId="0" borderId="3" xfId="0" applyNumberFormat="1" applyFont="1" applyBorder="1" applyAlignment="1">
      <alignment horizontal="right"/>
    </xf>
    <xf numFmtId="164" fontId="11" fillId="0" borderId="6" xfId="0" applyNumberFormat="1" applyFont="1" applyBorder="1" applyAlignment="1">
      <alignment horizontal="right"/>
    </xf>
    <xf numFmtId="0" fontId="11" fillId="0" borderId="1" xfId="0" applyFont="1" applyBorder="1" applyAlignment="1">
      <alignment horizontal="left"/>
    </xf>
    <xf numFmtId="0" fontId="11" fillId="0" borderId="0" xfId="0" applyFont="1" applyAlignment="1">
      <alignment horizontal="left" vertical="center" wrapText="1"/>
    </xf>
    <xf numFmtId="0" fontId="4" fillId="0" borderId="0" xfId="0" applyFont="1" applyAlignment="1">
      <alignment horizontal="left"/>
    </xf>
    <xf numFmtId="0" fontId="16" fillId="0" borderId="1" xfId="0" applyFont="1" applyBorder="1" applyAlignment="1">
      <alignment horizontal="left"/>
    </xf>
    <xf numFmtId="164" fontId="16" fillId="0" borderId="1" xfId="0" applyNumberFormat="1" applyFont="1" applyBorder="1" applyAlignment="1">
      <alignment horizontal="left"/>
    </xf>
    <xf numFmtId="0" fontId="18" fillId="0" borderId="1" xfId="1" applyFont="1" applyBorder="1"/>
    <xf numFmtId="0" fontId="4" fillId="0" borderId="0" xfId="0" applyFont="1" applyAlignment="1">
      <alignment wrapText="1"/>
    </xf>
    <xf numFmtId="0" fontId="11" fillId="0" borderId="1" xfId="0" quotePrefix="1" applyFont="1" applyBorder="1"/>
    <xf numFmtId="0" fontId="16" fillId="0" borderId="1" xfId="1" applyFont="1" applyBorder="1"/>
    <xf numFmtId="0" fontId="16" fillId="0" borderId="1" xfId="1" applyFont="1" applyBorder="1" applyAlignment="1">
      <alignment wrapText="1"/>
    </xf>
    <xf numFmtId="0" fontId="4" fillId="0" borderId="1" xfId="0" applyFont="1" applyBorder="1" applyAlignment="1">
      <alignment wrapText="1"/>
    </xf>
    <xf numFmtId="0" fontId="4" fillId="0" borderId="1" xfId="0" applyFont="1" applyBorder="1" applyAlignment="1">
      <alignment horizontal="right"/>
    </xf>
    <xf numFmtId="9" fontId="4" fillId="0" borderId="1" xfId="0" applyNumberFormat="1" applyFont="1" applyBorder="1"/>
    <xf numFmtId="0" fontId="17" fillId="0" borderId="1" xfId="0" applyFont="1" applyBorder="1" applyAlignment="1">
      <alignment vertical="center" wrapText="1"/>
    </xf>
    <xf numFmtId="4" fontId="17" fillId="0" borderId="1" xfId="0" applyNumberFormat="1" applyFont="1" applyBorder="1" applyAlignment="1">
      <alignment horizontal="right"/>
    </xf>
    <xf numFmtId="164" fontId="25" fillId="0" borderId="1" xfId="0" applyNumberFormat="1" applyFont="1" applyBorder="1" applyAlignment="1">
      <alignment horizontal="right"/>
    </xf>
    <xf numFmtId="0" fontId="25" fillId="0" borderId="0" xfId="0" applyFont="1"/>
    <xf numFmtId="0" fontId="25" fillId="0" borderId="0" xfId="0" applyFont="1" applyAlignment="1">
      <alignment horizontal="right"/>
    </xf>
    <xf numFmtId="164" fontId="25" fillId="0" borderId="0" xfId="0" applyNumberFormat="1" applyFont="1" applyAlignment="1">
      <alignment horizontal="right"/>
    </xf>
    <xf numFmtId="164" fontId="25" fillId="0" borderId="4" xfId="0" applyNumberFormat="1" applyFont="1" applyBorder="1" applyAlignment="1">
      <alignment horizontal="right"/>
    </xf>
    <xf numFmtId="164" fontId="22" fillId="0" borderId="1" xfId="0" applyNumberFormat="1" applyFont="1" applyBorder="1" applyAlignment="1">
      <alignment horizontal="right" vertical="center"/>
    </xf>
    <xf numFmtId="0" fontId="25" fillId="0" borderId="1" xfId="0" applyFont="1" applyBorder="1"/>
    <xf numFmtId="0" fontId="26" fillId="2" borderId="1" xfId="0" applyFont="1" applyFill="1" applyBorder="1" applyAlignment="1">
      <alignment horizontal="left" vertical="center" wrapText="1"/>
    </xf>
    <xf numFmtId="164" fontId="17" fillId="0" borderId="1" xfId="0" applyNumberFormat="1" applyFont="1" applyBorder="1" applyAlignment="1">
      <alignment horizontal="right" vertical="center"/>
    </xf>
    <xf numFmtId="164" fontId="17" fillId="0" borderId="4" xfId="0" applyNumberFormat="1" applyFont="1" applyBorder="1" applyAlignment="1">
      <alignment horizontal="right"/>
    </xf>
    <xf numFmtId="0" fontId="27" fillId="0" borderId="1" xfId="0" applyFont="1" applyBorder="1" applyAlignment="1">
      <alignment horizontal="left"/>
    </xf>
    <xf numFmtId="0" fontId="28" fillId="0" borderId="1" xfId="0" applyFont="1" applyBorder="1" applyAlignment="1">
      <alignment horizontal="left"/>
    </xf>
    <xf numFmtId="164" fontId="16" fillId="0" borderId="1" xfId="0" applyNumberFormat="1" applyFont="1" applyBorder="1" applyAlignment="1">
      <alignment horizontal="right"/>
    </xf>
    <xf numFmtId="0" fontId="17" fillId="0" borderId="1" xfId="0" applyFont="1" applyBorder="1"/>
    <xf numFmtId="14" fontId="29" fillId="0" borderId="1" xfId="0" applyNumberFormat="1" applyFont="1" applyBorder="1"/>
    <xf numFmtId="164" fontId="30" fillId="0" borderId="1" xfId="0" applyNumberFormat="1" applyFont="1" applyBorder="1" applyAlignment="1">
      <alignment horizontal="right"/>
    </xf>
    <xf numFmtId="14" fontId="28" fillId="0" borderId="1" xfId="0" applyNumberFormat="1" applyFont="1" applyBorder="1"/>
    <xf numFmtId="0" fontId="28" fillId="0" borderId="1" xfId="0" applyFont="1" applyBorder="1"/>
    <xf numFmtId="0" fontId="32" fillId="0" borderId="1" xfId="1" applyFont="1" applyBorder="1"/>
    <xf numFmtId="164" fontId="27" fillId="0" borderId="0" xfId="0" applyNumberFormat="1" applyFont="1"/>
    <xf numFmtId="164" fontId="27" fillId="0" borderId="1" xfId="0" applyNumberFormat="1" applyFont="1" applyBorder="1"/>
    <xf numFmtId="14" fontId="16" fillId="0" borderId="1" xfId="0" applyNumberFormat="1" applyFont="1" applyBorder="1" applyAlignment="1">
      <alignment horizontal="left"/>
    </xf>
    <xf numFmtId="0" fontId="23" fillId="0" borderId="1" xfId="0" applyFont="1" applyBorder="1" applyAlignment="1">
      <alignment vertical="top" wrapText="1"/>
    </xf>
    <xf numFmtId="0" fontId="17" fillId="0" borderId="1" xfId="0" applyFont="1" applyBorder="1" applyAlignment="1">
      <alignment horizontal="left"/>
    </xf>
    <xf numFmtId="0" fontId="17" fillId="0" borderId="1" xfId="0" applyFont="1" applyBorder="1" applyAlignment="1">
      <alignment horizontal="left" vertical="top" wrapText="1"/>
    </xf>
    <xf numFmtId="0" fontId="11" fillId="0" borderId="0" xfId="0" applyFont="1" applyAlignment="1">
      <alignment horizontal="left" vertical="top" wrapText="1"/>
    </xf>
    <xf numFmtId="4" fontId="16" fillId="0" borderId="1" xfId="0" applyNumberFormat="1" applyFont="1" applyBorder="1"/>
    <xf numFmtId="164" fontId="26" fillId="0" borderId="1" xfId="0" applyNumberFormat="1" applyFont="1" applyBorder="1"/>
    <xf numFmtId="4" fontId="16" fillId="0" borderId="5" xfId="0" applyNumberFormat="1" applyFont="1" applyBorder="1"/>
    <xf numFmtId="4" fontId="17" fillId="0" borderId="0" xfId="0" applyNumberFormat="1" applyFont="1"/>
    <xf numFmtId="4" fontId="17" fillId="0" borderId="4" xfId="0" applyNumberFormat="1" applyFont="1" applyBorder="1" applyAlignment="1">
      <alignment horizontal="right"/>
    </xf>
    <xf numFmtId="0" fontId="16" fillId="0" borderId="1" xfId="0" applyFont="1" applyBorder="1" applyAlignment="1">
      <alignment horizontal="right"/>
    </xf>
    <xf numFmtId="0" fontId="17" fillId="0" borderId="1" xfId="0" applyFont="1" applyBorder="1" applyAlignment="1">
      <alignment horizontal="right"/>
    </xf>
    <xf numFmtId="164" fontId="26" fillId="0" borderId="1" xfId="0" applyNumberFormat="1" applyFont="1" applyBorder="1" applyAlignment="1">
      <alignment horizontal="right"/>
    </xf>
    <xf numFmtId="4" fontId="4" fillId="0" borderId="0" xfId="0" applyNumberFormat="1" applyFont="1"/>
    <xf numFmtId="0" fontId="30" fillId="0" borderId="0" xfId="1" applyFont="1" applyAlignment="1">
      <alignment vertical="top" wrapText="1"/>
    </xf>
    <xf numFmtId="0" fontId="12" fillId="2"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8"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1" fillId="0" borderId="4" xfId="0" applyFont="1" applyBorder="1" applyAlignment="1">
      <alignment horizontal="left" vertical="top" wrapText="1"/>
    </xf>
    <xf numFmtId="0" fontId="11" fillId="0" borderId="6" xfId="0" applyFont="1" applyBorder="1" applyAlignment="1">
      <alignment horizontal="left" vertical="top" wrapText="1"/>
    </xf>
    <xf numFmtId="0" fontId="17" fillId="0" borderId="4" xfId="0" applyFont="1" applyBorder="1" applyAlignment="1">
      <alignment horizontal="left" vertical="top" wrapText="1"/>
    </xf>
    <xf numFmtId="0" fontId="17" fillId="0" borderId="6" xfId="0" applyFont="1" applyBorder="1" applyAlignment="1">
      <alignment horizontal="left" vertical="top" wrapText="1"/>
    </xf>
    <xf numFmtId="0" fontId="10" fillId="0" borderId="5" xfId="0" applyFont="1" applyBorder="1" applyAlignment="1">
      <alignment horizontal="left" vertical="center" wrapText="1"/>
    </xf>
    <xf numFmtId="0" fontId="11" fillId="0" borderId="5"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17" fillId="0" borderId="5" xfId="0" applyFont="1" applyBorder="1" applyAlignment="1">
      <alignment horizontal="left" vertical="top" wrapText="1"/>
    </xf>
  </cellXfs>
  <cellStyles count="2">
    <cellStyle name="Hiperveza" xfId="1" builtinId="8"/>
    <cellStyle name="Normalno" xfId="0" builtinId="0"/>
  </cellStyles>
  <dxfs count="486">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scheme val="none"/>
      </font>
      <numFmt numFmtId="4" formatCode="#,##0.00"/>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scheme val="none"/>
      </font>
      <numFmt numFmtId="4" formatCode="#,##0.00"/>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fill>
        <patternFill patternType="none">
          <fgColor indexed="64"/>
          <bgColor auto="1"/>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fill>
        <patternFill patternType="none">
          <fgColor indexed="64"/>
          <bgColor auto="1"/>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right style="thin">
          <color auto="1"/>
        </right>
        <top style="thin">
          <color auto="1"/>
        </top>
        <bottom/>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top style="thin">
          <color auto="1"/>
        </top>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fill>
        <patternFill patternType="none">
          <fgColor indexed="64"/>
          <bgColor auto="1"/>
        </patternFill>
      </fill>
      <alignment horizontal="right"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fill>
        <patternFill patternType="none">
          <fgColor indexed="64"/>
          <bgColor auto="1"/>
        </patternFill>
      </fill>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Unos!A1"/></Relationships>
</file>

<file path=xl/drawings/_rels/drawing10.xml.rels><?xml version="1.0" encoding="UTF-8" standalone="yes"?>
<Relationships xmlns="http://schemas.openxmlformats.org/package/2006/relationships"><Relationship Id="rId1" Type="http://schemas.openxmlformats.org/officeDocument/2006/relationships/hyperlink" Target="#'Centri-Kazaliste izvan centra'!A1"/></Relationships>
</file>

<file path=xl/drawings/_rels/drawing11.xml.rels><?xml version="1.0" encoding="UTF-8" standalone="yes"?>
<Relationships xmlns="http://schemas.openxmlformats.org/package/2006/relationships"><Relationship Id="rId1" Type="http://schemas.openxmlformats.org/officeDocument/2006/relationships/hyperlink" Target="#'Centri-Kroz usicu igle'!A1"/></Relationships>
</file>

<file path=xl/drawings/_rels/drawing12.xml.rels><?xml version="1.0" encoding="UTF-8" standalone="yes"?>
<Relationships xmlns="http://schemas.openxmlformats.org/package/2006/relationships"><Relationship Id="rId1" Type="http://schemas.openxmlformats.org/officeDocument/2006/relationships/hyperlink" Target="#'Centri-Kultura u kvartu'!A1"/></Relationships>
</file>

<file path=xl/drawings/_rels/drawing13.xml.rels><?xml version="1.0" encoding="UTF-8" standalone="yes"?>
<Relationships xmlns="http://schemas.openxmlformats.org/package/2006/relationships"><Relationship Id="rId1" Type="http://schemas.openxmlformats.org/officeDocument/2006/relationships/hyperlink" Target="#'Centri-Ljeto u Dubravi'!A1"/></Relationships>
</file>

<file path=xl/drawings/_rels/drawing14.xml.rels><?xml version="1.0" encoding="UTF-8" standalone="yes"?>
<Relationships xmlns="http://schemas.openxmlformats.org/package/2006/relationships"><Relationship Id="rId1" Type="http://schemas.openxmlformats.org/officeDocument/2006/relationships/hyperlink" Target="#'Centri-M&#352; ilustracije i stripa'!A1"/></Relationships>
</file>

<file path=xl/drawings/_rels/drawing15.xml.rels><?xml version="1.0" encoding="UTF-8" standalone="yes"?>
<Relationships xmlns="http://schemas.openxmlformats.org/package/2006/relationships"><Relationship Id="rId1" Type="http://schemas.openxmlformats.org/officeDocument/2006/relationships/hyperlink" Target="#'Centri-M&#352;PU'!A1"/></Relationships>
</file>

<file path=xl/drawings/_rels/drawing16.xml.rels><?xml version="1.0" encoding="UTF-8" standalone="yes"?>
<Relationships xmlns="http://schemas.openxmlformats.org/package/2006/relationships"><Relationship Id="rId1" Type="http://schemas.openxmlformats.org/officeDocument/2006/relationships/hyperlink" Target="#'Centri-Monografija NSD'!A1"/></Relationships>
</file>

<file path=xl/drawings/_rels/drawing17.xml.rels><?xml version="1.0" encoding="UTF-8" standalone="yes"?>
<Relationships xmlns="http://schemas.openxmlformats.org/package/2006/relationships"><Relationship Id="rId1" Type="http://schemas.openxmlformats.org/officeDocument/2006/relationships/hyperlink" Target="#'Centri-Oprostite, ja se odmaram'!A1"/></Relationships>
</file>

<file path=xl/drawings/_rels/drawing18.xml.rels><?xml version="1.0" encoding="UTF-8" standalone="yes"?>
<Relationships xmlns="http://schemas.openxmlformats.org/package/2006/relationships"><Relationship Id="rId1" Type="http://schemas.openxmlformats.org/officeDocument/2006/relationships/hyperlink" Target="#'Centri-Petkomedija'!A1"/></Relationships>
</file>

<file path=xl/drawings/_rels/drawing19.xml.rels><?xml version="1.0" encoding="UTF-8" standalone="yes"?>
<Relationships xmlns="http://schemas.openxmlformats.org/package/2006/relationships"><Relationship Id="rId1" Type="http://schemas.openxmlformats.org/officeDocument/2006/relationships/hyperlink" Target="#'Centri-Pokreti u javnom prostor'!A1"/></Relationships>
</file>

<file path=xl/drawings/_rels/drawing2.xml.rels><?xml version="1.0" encoding="UTF-8" standalone="yes"?>
<Relationships xmlns="http://schemas.openxmlformats.org/package/2006/relationships"><Relationship Id="rId1" Type="http://schemas.openxmlformats.org/officeDocument/2006/relationships/hyperlink" Target="#'Centri-&#269;arobno dvori&#353;te'!A1"/></Relationships>
</file>

<file path=xl/drawings/_rels/drawing20.xml.rels><?xml version="1.0" encoding="UTF-8" standalone="yes"?>
<Relationships xmlns="http://schemas.openxmlformats.org/package/2006/relationships"><Relationship Id="rId1" Type="http://schemas.openxmlformats.org/officeDocument/2006/relationships/hyperlink" Target="#'Prigodne kreativne radionice'!A1"/></Relationships>
</file>

<file path=xl/drawings/_rels/drawing21.xml.rels><?xml version="1.0" encoding="UTF-8" standalone="yes"?>
<Relationships xmlns="http://schemas.openxmlformats.org/package/2006/relationships"><Relationship Id="rId1" Type="http://schemas.openxmlformats.org/officeDocument/2006/relationships/hyperlink" Target="#'Centri-Slu&#353;aj ovo-tribine'!A1"/></Relationships>
</file>

<file path=xl/drawings/_rels/drawing22.xml.rels><?xml version="1.0" encoding="UTF-8" standalone="yes"?>
<Relationships xmlns="http://schemas.openxmlformats.org/package/2006/relationships"><Relationship Id="rId1" Type="http://schemas.openxmlformats.org/officeDocument/2006/relationships/hyperlink" Target="#'Centri-Srijedom u kazali&#353;te'!A1"/></Relationships>
</file>

<file path=xl/drawings/_rels/drawing23.xml.rels><?xml version="1.0" encoding="UTF-8" standalone="yes"?>
<Relationships xmlns="http://schemas.openxmlformats.org/package/2006/relationships"><Relationship Id="rId1" Type="http://schemas.openxmlformats.org/officeDocument/2006/relationships/hyperlink" Target="#'Centri-Suvremeno vrijeme'!A1"/></Relationships>
</file>

<file path=xl/drawings/_rels/drawing24.xml.rels><?xml version="1.0" encoding="UTF-8" standalone="yes"?>
<Relationships xmlns="http://schemas.openxmlformats.org/package/2006/relationships"><Relationship Id="rId1" Type="http://schemas.openxmlformats.org/officeDocument/2006/relationships/hyperlink" Target="#'Centri-Tambura&#353;ki ansambl'!A1"/></Relationships>
</file>

<file path=xl/drawings/_rels/drawing25.xml.rels><?xml version="1.0" encoding="UTF-8" standalone="yes"?>
<Relationships xmlns="http://schemas.openxmlformats.org/package/2006/relationships"><Relationship Id="rId1" Type="http://schemas.openxmlformats.org/officeDocument/2006/relationships/hyperlink" Target="#'Centri-Tri koraka do sre&#263;e'!A1"/></Relationships>
</file>

<file path=xl/drawings/_rels/drawing26.xml.rels><?xml version="1.0" encoding="UTF-8" standalone="yes"?>
<Relationships xmlns="http://schemas.openxmlformats.org/package/2006/relationships"><Relationship Id="rId1" Type="http://schemas.openxmlformats.org/officeDocument/2006/relationships/hyperlink" Target="#'Centri-Umj.stvarala&#353;tvo za T&#381;D'!A1"/></Relationships>
</file>

<file path=xl/drawings/_rels/drawing27.xml.rels><?xml version="1.0" encoding="UTF-8" standalone="yes"?>
<Relationships xmlns="http://schemas.openxmlformats.org/package/2006/relationships"><Relationship Id="rId1" Type="http://schemas.openxmlformats.org/officeDocument/2006/relationships/hyperlink" Target="#'Centri-Uvod u svijet lik.umj.'!A1"/></Relationships>
</file>

<file path=xl/drawings/_rels/drawing28.xml.rels><?xml version="1.0" encoding="UTF-8" standalone="yes"?>
<Relationships xmlns="http://schemas.openxmlformats.org/package/2006/relationships"><Relationship Id="rId1" Type="http://schemas.openxmlformats.org/officeDocument/2006/relationships/hyperlink" Target="#'Centri-Filmski kolosijek'!A1"/></Relationships>
</file>

<file path=xl/drawings/_rels/drawing29.xml.rels><?xml version="1.0" encoding="UTF-8" standalone="yes"?>
<Relationships xmlns="http://schemas.openxmlformats.org/package/2006/relationships"><Relationship Id="rId1" Type="http://schemas.openxmlformats.org/officeDocument/2006/relationships/hyperlink" Target="#'Centri-Filmski peron'!A1"/></Relationships>
</file>

<file path=xl/drawings/_rels/drawing3.xml.rels><?xml version="1.0" encoding="UTF-8" standalone="yes"?>
<Relationships xmlns="http://schemas.openxmlformats.org/package/2006/relationships"><Relationship Id="rId1" Type="http://schemas.openxmlformats.org/officeDocument/2006/relationships/hyperlink" Target="#'Centri-Dan po dan'!A1"/></Relationships>
</file>

<file path=xl/drawings/_rels/drawing30.xml.rels><?xml version="1.0" encoding="UTF-8" standalone="yes"?>
<Relationships xmlns="http://schemas.openxmlformats.org/package/2006/relationships"><Relationship Id="rId1" Type="http://schemas.openxmlformats.org/officeDocument/2006/relationships/hyperlink" Target="#'Glazbena-Koncerti klasi&#269;ne,...'!A1"/></Relationships>
</file>

<file path=xl/drawings/_rels/drawing31.xml.rels><?xml version="1.0" encoding="UTF-8" standalone="yes"?>
<Relationships xmlns="http://schemas.openxmlformats.org/package/2006/relationships"><Relationship Id="rId1" Type="http://schemas.openxmlformats.org/officeDocument/2006/relationships/hyperlink" Target="#'Filmska-&#352;kola crtanog filma'!A1"/></Relationships>
</file>

<file path=xl/drawings/_rels/drawing32.xml.rels><?xml version="1.0" encoding="UTF-8" standalone="yes"?>
<Relationships xmlns="http://schemas.openxmlformats.org/package/2006/relationships"><Relationship Id="rId1" Type="http://schemas.openxmlformats.org/officeDocument/2006/relationships/hyperlink" Target="#'Filmska-KinoKVART'!A1"/></Relationships>
</file>

<file path=xl/drawings/_rels/drawing33.xml.rels><?xml version="1.0" encoding="UTF-8" standalone="yes"?>
<Relationships xmlns="http://schemas.openxmlformats.org/package/2006/relationships"><Relationship Id="rId1" Type="http://schemas.openxmlformats.org/officeDocument/2006/relationships/hyperlink" Target="#'Kazali&#353;na-Mjese&#269;eve sjene'!A1"/></Relationships>
</file>

<file path=xl/drawings/_rels/drawing34.xml.rels><?xml version="1.0" encoding="UTF-8" standalone="yes"?>
<Relationships xmlns="http://schemas.openxmlformats.org/package/2006/relationships"><Relationship Id="rId1" Type="http://schemas.openxmlformats.org/officeDocument/2006/relationships/hyperlink" Target="#'Kazali&#353;na-Bit &#263;e stra&#353;no...'!A1"/></Relationships>
</file>

<file path=xl/drawings/_rels/drawing35.xml.rels><?xml version="1.0" encoding="UTF-8" standalone="yes"?>
<Relationships xmlns="http://schemas.openxmlformats.org/package/2006/relationships"><Relationship Id="rId1" Type="http://schemas.openxmlformats.org/officeDocument/2006/relationships/hyperlink" Target="#'Kazali&#353;na-Nje&#382;ni sport'!A1"/></Relationships>
</file>

<file path=xl/drawings/_rels/drawing36.xml.rels><?xml version="1.0" encoding="UTF-8" standalone="yes"?>
<Relationships xmlns="http://schemas.openxmlformats.org/package/2006/relationships"><Relationship Id="rId1" Type="http://schemas.openxmlformats.org/officeDocument/2006/relationships/hyperlink" Target="#'Kazali&#353;na-Reprizni DKD'!A1"/></Relationships>
</file>

<file path=xl/drawings/_rels/drawing37.xml.rels><?xml version="1.0" encoding="UTF-8" standalone="yes"?>
<Relationships xmlns="http://schemas.openxmlformats.org/package/2006/relationships"><Relationship Id="rId1" Type="http://schemas.openxmlformats.org/officeDocument/2006/relationships/hyperlink" Target="#'Kazali&#353;na-No&#263; kazali&#353;ta 2023'!A1"/></Relationships>
</file>

<file path=xl/drawings/_rels/drawing38.xml.rels><?xml version="1.0" encoding="UTF-8" standalone="yes"?>
<Relationships xmlns="http://schemas.openxmlformats.org/package/2006/relationships"><Relationship Id="rId1" Type="http://schemas.openxmlformats.org/officeDocument/2006/relationships/hyperlink" Target="#'Amaterizam-DS subvencionirani'!A1"/></Relationships>
</file>

<file path=xl/drawings/_rels/drawing39.xml.rels><?xml version="1.0" encoding="UTF-8" standalone="yes"?>
<Relationships xmlns="http://schemas.openxmlformats.org/package/2006/relationships"><Relationship Id="rId1" Type="http://schemas.openxmlformats.org/officeDocument/2006/relationships/hyperlink" Target="#'Likovna-Galerija Vladimir Filak'!A1"/></Relationships>
</file>

<file path=xl/drawings/_rels/drawing4.xml.rels><?xml version="1.0" encoding="UTF-8" standalone="yes"?>
<Relationships xmlns="http://schemas.openxmlformats.org/package/2006/relationships"><Relationship Id="rId1" Type="http://schemas.openxmlformats.org/officeDocument/2006/relationships/hyperlink" Target="#'Centri-Dani Dubrave'!A1"/></Relationships>
</file>

<file path=xl/drawings/_rels/drawing40.xml.rels><?xml version="1.0" encoding="UTF-8" standalone="yes"?>
<Relationships xmlns="http://schemas.openxmlformats.org/package/2006/relationships"><Relationship Id="rId1" Type="http://schemas.openxmlformats.org/officeDocument/2006/relationships/hyperlink" Target="#'Likovna-Galerija Kontrast'!A1"/></Relationships>
</file>

<file path=xl/drawings/_rels/drawing41.xml.rels><?xml version="1.0" encoding="UTF-8" standalone="yes"?>
<Relationships xmlns="http://schemas.openxmlformats.org/package/2006/relationships"><Relationship Id="rId1" Type="http://schemas.openxmlformats.org/officeDocument/2006/relationships/hyperlink" Target="#'Likovna-Fotogalerija Dubrava'!A1"/></Relationships>
</file>

<file path=xl/drawings/_rels/drawing5.xml.rels><?xml version="1.0" encoding="UTF-8" standalone="yes"?>
<Relationships xmlns="http://schemas.openxmlformats.org/package/2006/relationships"><Relationship Id="rId1" Type="http://schemas.openxmlformats.org/officeDocument/2006/relationships/hyperlink" Target="#'Centri-Dje&#269;ji folklor'!A1"/></Relationships>
</file>

<file path=xl/drawings/_rels/drawing6.xml.rels><?xml version="1.0" encoding="UTF-8" standalone="yes"?>
<Relationships xmlns="http://schemas.openxmlformats.org/package/2006/relationships"><Relationship Id="rId1" Type="http://schemas.openxmlformats.org/officeDocument/2006/relationships/hyperlink" Target="#'Centri-Dje&#269;ji zbor'!A1"/></Relationships>
</file>

<file path=xl/drawings/_rels/drawing7.xml.rels><?xml version="1.0" encoding="UTF-8" standalone="yes"?>
<Relationships xmlns="http://schemas.openxmlformats.org/package/2006/relationships"><Relationship Id="rId1" Type="http://schemas.openxmlformats.org/officeDocument/2006/relationships/hyperlink" Target="#'Centri-Glazbena igraonica'!A1"/></Relationships>
</file>

<file path=xl/drawings/_rels/drawing8.xml.rels><?xml version="1.0" encoding="UTF-8" standalone="yes"?>
<Relationships xmlns="http://schemas.openxmlformats.org/package/2006/relationships"><Relationship Id="rId1" Type="http://schemas.openxmlformats.org/officeDocument/2006/relationships/hyperlink" Target="#'Centri-Gl.progr.nac.manjine'!A1"/></Relationships>
</file>

<file path=xl/drawings/_rels/drawing9.xml.rels><?xml version="1.0" encoding="UTF-8" standalone="yes"?>
<Relationships xmlns="http://schemas.openxmlformats.org/package/2006/relationships"><Relationship Id="rId1" Type="http://schemas.openxmlformats.org/officeDocument/2006/relationships/hyperlink" Target="#'Centri-Kazalisni fasnik'!A1"/></Relationships>
</file>

<file path=xl/drawings/drawing1.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23A548F-3B33-49B9-8560-2189E1089D5A}"/>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119A9D7-148E-411C-A910-02E008C923F0}"/>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6265EC5-F4FA-4853-AD48-B3B3E31C2BBD}"/>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9B7C2A4-FF57-4769-85C0-52071EB4D0FE}"/>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2A4181D-E9C5-481A-93B1-11F0ACD3406B}"/>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EA4C07F-B1C9-43D8-BE3A-8B78454452C4}"/>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AD96D30-447E-4CFE-B0B5-1762FB93FFF7}"/>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A21A3C8-7A22-471A-B93F-6F287F1A098D}"/>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0DCB669-C39C-4AA5-AF37-55F8834A3A43}"/>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7300ED1-9F18-4337-AA38-ECBECB16FBFA}"/>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9098C29-A641-42C7-B429-F308861695BF}"/>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1E6E74E-73A0-4032-9E9F-38E6F46C6D5F}"/>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D3206A7-E6BE-4B9A-B3A4-F3ADB5A7F754}"/>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8AEA03B-74A9-4978-9CFF-AD674C281FF2}"/>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C746214-E358-4FFF-9991-9C8213654015}"/>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219DE07-B190-4EF2-AD20-09F9C056FB2D}"/>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038D3F3-D8D0-4C21-8284-C3F15B113AC2}"/>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761E17F-7C40-49BF-9666-7B7738C4F734}"/>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84CCD08-0192-4C46-A1BB-3EDC8E67D81A}"/>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BED318D-5FCA-4F3F-8EF8-AD52AC350821}"/>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7B811F5-BD18-449A-A785-2562E35C2EAD}"/>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D2D64B0-A772-40B1-993D-AD0B58240DAD}"/>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A7C1BFC-051B-428A-809D-F74C4A7EAE3A}"/>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DFC202F-8B1D-438A-8673-61A7A71F0C5A}"/>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E8AD686-CC40-4321-A401-40AE29CAE9C5}"/>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7607C33-C376-4CDD-9977-F2B24EC8A762}"/>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923B6E7-A20A-4BBD-8FC9-678D10C73AC0}"/>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0AB7E15-653A-4B9F-802B-8AF21548801D}"/>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EC16B37-AA06-49CA-81DA-63FBDA9C939C}"/>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49EDA2F-9F8C-4AF1-8D3C-7E62CB49E7DF}"/>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CFDFB38-FB9E-4ED0-93CD-C9216CC8226B}"/>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A2D9DF2-3C8B-4796-B7F8-3109749D535D}"/>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EE9533B-1DA5-40E7-B97C-0C7C1B95DB01}"/>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946FEC3-BBE1-40E8-BAD8-F693449CADD3}"/>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07AE1E7-6657-4EC3-A592-C22F20746C9E}"/>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7809A0E-4109-4435-9409-2AC1973AA4DD}"/>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6ADABF0-56D6-44A3-910A-F3906DD89932}"/>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9A2A58E-8468-4A90-BA5C-0ADA730A3F6E}"/>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049857B-01A5-4B60-8698-2F3BBA4C8D93}"/>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53964AD-BBE3-4787-9028-FF7E694E3DF5}"/>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875E7D8-F248-4B97-A18D-B87890778CE6}"/>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4:E22" totalsRowCount="1" headerRowDxfId="485" dataDxfId="484">
  <autoFilter ref="A4:E21" xr:uid="{00000000-0009-0000-0100-000001000000}"/>
  <tableColumns count="5">
    <tableColumn id="1" xr3:uid="{00000000-0010-0000-0000-000001000000}" name="Redni broj" totalsRowLabel="Total" dataDxfId="483" totalsRowDxfId="482"/>
    <tableColumn id="2" xr3:uid="{00000000-0010-0000-0000-000002000000}" name="Programski izdaci (sve troškove potrebno je specificirati)" dataDxfId="481" totalsRowDxfId="480"/>
    <tableColumn id="3" xr3:uid="{00000000-0010-0000-0000-000003000000}" name="SREDSTVA GRADSKOG UREDA ZA KULTURU " dataDxfId="479" totalsRowDxfId="478"/>
    <tableColumn id="4" xr3:uid="{00000000-0010-0000-0000-000004000000}" name="SREDSTVA IZ OSTALIH IZVORA" dataDxfId="477" totalsRowDxfId="476"/>
    <tableColumn id="5" xr3:uid="{00000000-0010-0000-0000-000005000000}" name="UKUPNO" totalsRowFunction="sum" dataDxfId="475" totalsRowDxfId="474">
      <calculatedColumnFormula>SUM(Table2[[#This Row],[SREDSTVA GRADSKOG UREDA ZA KULTURU ]:[SREDSTVA IZ OSTALIH IZVORA]])</calculatedColumnFormula>
    </tableColumn>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211" displayName="Table211" ref="A4:E22" totalsRowCount="1" headerRowDxfId="379" dataDxfId="378">
  <autoFilter ref="A4:E21" xr:uid="{00000000-0009-0000-0100-00000A000000}"/>
  <tableColumns count="5">
    <tableColumn id="1" xr3:uid="{00000000-0010-0000-0900-000001000000}" name="Redni broj" totalsRowLabel="Total" dataDxfId="377" totalsRowDxfId="376"/>
    <tableColumn id="2" xr3:uid="{00000000-0010-0000-0900-000002000000}" name="Programski izdaci (sve troškove potrebno je specificirati)" dataDxfId="375" totalsRowDxfId="374"/>
    <tableColumn id="3" xr3:uid="{00000000-0010-0000-0900-000003000000}" name="SREDSTVA GRADSKOG UREDA ZA KULTURU " dataDxfId="373" totalsRowDxfId="372"/>
    <tableColumn id="4" xr3:uid="{00000000-0010-0000-0900-000004000000}" name="SREDSTVA IZ OSTALIH IZVORA" dataDxfId="371" totalsRowDxfId="370"/>
    <tableColumn id="5" xr3:uid="{00000000-0010-0000-0900-000005000000}" name="UKUPNO" totalsRowFunction="sum" dataDxfId="369" totalsRowDxfId="368">
      <calculatedColumnFormula>SUM(Table211[[#This Row],[SREDSTVA GRADSKOG UREDA ZA KULTURU ]:[SREDSTVA IZ OSTALIH IZVORA]])</calculatedColumnFormula>
    </tableColumn>
  </tableColumns>
  <tableStyleInfo name="TableStyleLight1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212" displayName="Table212" ref="A4:E22" totalsRowCount="1" headerRowDxfId="367" dataDxfId="366">
  <autoFilter ref="A4:E21" xr:uid="{00000000-0009-0000-0100-00000B000000}"/>
  <tableColumns count="5">
    <tableColumn id="1" xr3:uid="{00000000-0010-0000-0A00-000001000000}" name="Redni broj" totalsRowLabel="Total" dataDxfId="365" totalsRowDxfId="364"/>
    <tableColumn id="2" xr3:uid="{00000000-0010-0000-0A00-000002000000}" name="Programski izdaci (sve troškove potrebno je specificirati)" dataDxfId="363" totalsRowDxfId="362"/>
    <tableColumn id="3" xr3:uid="{00000000-0010-0000-0A00-000003000000}" name="SREDSTVA GRADSKOG UREDA ZA KULTURU " dataDxfId="361" totalsRowDxfId="360"/>
    <tableColumn id="4" xr3:uid="{00000000-0010-0000-0A00-000004000000}" name="SREDSTVA IZ OSTALIH IZVORA" dataDxfId="359" totalsRowDxfId="358"/>
    <tableColumn id="5" xr3:uid="{00000000-0010-0000-0A00-000005000000}" name="UKUPNO" totalsRowFunction="sum" dataDxfId="357" totalsRowDxfId="356">
      <calculatedColumnFormula>SUM(Table212[[#This Row],[SREDSTVA GRADSKOG UREDA ZA KULTURU ]:[SREDSTVA IZ OSTALIH IZVORA]])</calculatedColumnFormula>
    </tableColumn>
  </tableColumns>
  <tableStyleInfo name="TableStyleLight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213" displayName="Table213" ref="A4:E22" totalsRowCount="1" headerRowDxfId="355" dataDxfId="354">
  <autoFilter ref="A4:E21" xr:uid="{00000000-0009-0000-0100-00000C000000}"/>
  <tableColumns count="5">
    <tableColumn id="1" xr3:uid="{00000000-0010-0000-0B00-000001000000}" name="Redni broj" totalsRowLabel="Total" dataDxfId="353" totalsRowDxfId="352"/>
    <tableColumn id="2" xr3:uid="{00000000-0010-0000-0B00-000002000000}" name="Programski izdaci (sve troškove potrebno je specificirati)" dataDxfId="351" totalsRowDxfId="350"/>
    <tableColumn id="3" xr3:uid="{00000000-0010-0000-0B00-000003000000}" name="SREDSTVA GRADSKOG UREDA ZA KULTURU " dataDxfId="349" totalsRowDxfId="348"/>
    <tableColumn id="4" xr3:uid="{00000000-0010-0000-0B00-000004000000}" name="SREDSTVA IZ OSTALIH IZVORA" dataDxfId="347" totalsRowDxfId="346"/>
    <tableColumn id="5" xr3:uid="{00000000-0010-0000-0B00-000005000000}" name="UKUPNO" totalsRowFunction="sum" dataDxfId="345" totalsRowDxfId="344">
      <calculatedColumnFormula>SUM(Table213[[#This Row],[SREDSTVA GRADSKOG UREDA ZA KULTURU ]:[SREDSTVA IZ OSTALIH IZVORA]])</calculatedColumnFormula>
    </tableColumn>
  </tableColumns>
  <tableStyleInfo name="TableStyleLight1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214" displayName="Table214" ref="A4:E22" totalsRowCount="1" headerRowDxfId="343" dataDxfId="342">
  <autoFilter ref="A4:E21" xr:uid="{00000000-0009-0000-0100-00000D000000}"/>
  <tableColumns count="5">
    <tableColumn id="1" xr3:uid="{00000000-0010-0000-0C00-000001000000}" name="Redni broj" totalsRowLabel="Total" dataDxfId="341" totalsRowDxfId="340"/>
    <tableColumn id="2" xr3:uid="{00000000-0010-0000-0C00-000002000000}" name="Programski izdaci (sve troškove potrebno je specificirati)" dataDxfId="339" totalsRowDxfId="338"/>
    <tableColumn id="3" xr3:uid="{00000000-0010-0000-0C00-000003000000}" name="SREDSTVA GRADSKOG UREDA ZA KULTURU " dataDxfId="337" totalsRowDxfId="336"/>
    <tableColumn id="4" xr3:uid="{00000000-0010-0000-0C00-000004000000}" name="SREDSTVA IZ OSTALIH IZVORA" dataDxfId="335" totalsRowDxfId="334"/>
    <tableColumn id="5" xr3:uid="{00000000-0010-0000-0C00-000005000000}" name="UKUPNO" totalsRowFunction="sum" dataDxfId="333" totalsRowDxfId="332">
      <calculatedColumnFormula>SUM(Table214[[#This Row],[SREDSTVA GRADSKOG UREDA ZA KULTURU ]:[SREDSTVA IZ OSTALIH IZVORA]])</calculatedColumnFormula>
    </tableColumn>
  </tableColumns>
  <tableStyleInfo name="TableStyleLight1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215" displayName="Table215" ref="A4:E22" totalsRowCount="1" headerRowDxfId="331" dataDxfId="330">
  <autoFilter ref="A4:E21" xr:uid="{00000000-0009-0000-0100-00000E000000}"/>
  <tableColumns count="5">
    <tableColumn id="1" xr3:uid="{00000000-0010-0000-0D00-000001000000}" name="Redni broj" totalsRowLabel="Total" dataDxfId="329" totalsRowDxfId="328"/>
    <tableColumn id="2" xr3:uid="{00000000-0010-0000-0D00-000002000000}" name="Programski izdaci (sve troškove potrebno je specificirati)" dataDxfId="327" totalsRowDxfId="326"/>
    <tableColumn id="3" xr3:uid="{00000000-0010-0000-0D00-000003000000}" name="SREDSTVA GRADSKOG UREDA ZA KULTURU " dataDxfId="325" totalsRowDxfId="324"/>
    <tableColumn id="4" xr3:uid="{00000000-0010-0000-0D00-000004000000}" name="SREDSTVA IZ OSTALIH IZVORA" dataDxfId="323" totalsRowDxfId="322"/>
    <tableColumn id="5" xr3:uid="{00000000-0010-0000-0D00-000005000000}" name="UKUPNO" totalsRowFunction="sum" dataDxfId="321" totalsRowDxfId="320">
      <calculatedColumnFormula>SUM(Table215[[#This Row],[SREDSTVA GRADSKOG UREDA ZA KULTURU ]:[SREDSTVA IZ OSTALIH IZVORA]])</calculatedColumnFormula>
    </tableColumn>
  </tableColumns>
  <tableStyleInfo name="TableStyleLight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216" displayName="Table216" ref="A4:E22" totalsRowCount="1" headerRowDxfId="319" dataDxfId="318">
  <autoFilter ref="A4:E21" xr:uid="{00000000-0009-0000-0100-00000F000000}"/>
  <tableColumns count="5">
    <tableColumn id="1" xr3:uid="{00000000-0010-0000-0E00-000001000000}" name="Redni broj" totalsRowLabel="Total" dataDxfId="317" totalsRowDxfId="316"/>
    <tableColumn id="2" xr3:uid="{00000000-0010-0000-0E00-000002000000}" name="Programski izdaci (sve troškove potrebno je specificirati)" dataDxfId="315" totalsRowDxfId="314"/>
    <tableColumn id="3" xr3:uid="{00000000-0010-0000-0E00-000003000000}" name="SREDSTVA GRADSKOG UREDA ZA KULTURU " dataDxfId="313" totalsRowDxfId="312"/>
    <tableColumn id="4" xr3:uid="{00000000-0010-0000-0E00-000004000000}" name="SREDSTVA IZ OSTALIH IZVORA" dataDxfId="311" totalsRowDxfId="310"/>
    <tableColumn id="5" xr3:uid="{00000000-0010-0000-0E00-000005000000}" name="UKUPNO" totalsRowFunction="sum" dataDxfId="309" totalsRowDxfId="308">
      <calculatedColumnFormula>SUM(Table216[[#This Row],[SREDSTVA GRADSKOG UREDA ZA KULTURU ]:[SREDSTVA IZ OSTALIH IZVORA]])</calculatedColumnFormula>
    </tableColumn>
  </tableColumns>
  <tableStyleInfo name="TableStyleLight1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217" displayName="Table217" ref="A4:E22" totalsRowCount="1" headerRowDxfId="307" dataDxfId="306">
  <autoFilter ref="A4:E21" xr:uid="{00000000-0009-0000-0100-000010000000}"/>
  <tableColumns count="5">
    <tableColumn id="1" xr3:uid="{00000000-0010-0000-0F00-000001000000}" name="Redni broj" totalsRowLabel="Total" dataDxfId="305" totalsRowDxfId="304"/>
    <tableColumn id="2" xr3:uid="{00000000-0010-0000-0F00-000002000000}" name="Programski izdaci (sve troškove potrebno je specificirati)" dataDxfId="303" totalsRowDxfId="302"/>
    <tableColumn id="3" xr3:uid="{00000000-0010-0000-0F00-000003000000}" name="SREDSTVA GRADSKOG UREDA ZA KULTURU " dataDxfId="301" totalsRowDxfId="300"/>
    <tableColumn id="4" xr3:uid="{00000000-0010-0000-0F00-000004000000}" name="SREDSTVA IZ OSTALIH IZVORA" dataDxfId="299" totalsRowDxfId="298"/>
    <tableColumn id="5" xr3:uid="{00000000-0010-0000-0F00-000005000000}" name="UKUPNO" totalsRowFunction="sum" dataDxfId="297" totalsRowDxfId="296">
      <calculatedColumnFormula>SUM(Table217[[#This Row],[SREDSTVA GRADSKOG UREDA ZA KULTURU ]:[SREDSTVA IZ OSTALIH IZVORA]])</calculatedColumnFormula>
    </tableColumn>
  </tableColumns>
  <tableStyleInfo name="TableStyleLight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218" displayName="Table218" ref="A4:E22" totalsRowCount="1" headerRowDxfId="295" dataDxfId="294">
  <autoFilter ref="A4:E21" xr:uid="{00000000-0009-0000-0100-000011000000}"/>
  <tableColumns count="5">
    <tableColumn id="1" xr3:uid="{00000000-0010-0000-1000-000001000000}" name="Redni broj" totalsRowLabel="Total" dataDxfId="293" totalsRowDxfId="292"/>
    <tableColumn id="2" xr3:uid="{00000000-0010-0000-1000-000002000000}" name="Programski izdaci (sve troškove potrebno je specificirati)" dataDxfId="291" totalsRowDxfId="290"/>
    <tableColumn id="3" xr3:uid="{00000000-0010-0000-1000-000003000000}" name="SREDSTVA GRADSKOG UREDA ZA KULTURU " dataDxfId="289" totalsRowDxfId="288"/>
    <tableColumn id="4" xr3:uid="{00000000-0010-0000-1000-000004000000}" name="SREDSTVA IZ OSTALIH IZVORA" dataDxfId="287" totalsRowDxfId="286"/>
    <tableColumn id="5" xr3:uid="{00000000-0010-0000-1000-000005000000}" name="UKUPNO" totalsRowFunction="sum" dataDxfId="285" totalsRowDxfId="284">
      <calculatedColumnFormula>SUM(Table218[[#This Row],[SREDSTVA GRADSKOG UREDA ZA KULTURU ]:[SREDSTVA IZ OSTALIH IZVORA]])</calculatedColumnFormula>
    </tableColumn>
  </tableColumns>
  <tableStyleInfo name="TableStyleLight1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219" displayName="Table219" ref="A4:E22" totalsRowCount="1" headerRowDxfId="283" dataDxfId="282">
  <autoFilter ref="A4:E21" xr:uid="{00000000-0009-0000-0100-000012000000}"/>
  <tableColumns count="5">
    <tableColumn id="1" xr3:uid="{00000000-0010-0000-1100-000001000000}" name="Redni broj" totalsRowLabel="Total" dataDxfId="281" totalsRowDxfId="280"/>
    <tableColumn id="2" xr3:uid="{00000000-0010-0000-1100-000002000000}" name="Programski izdaci (sve troškove potrebno je specificirati)" dataDxfId="279" totalsRowDxfId="278"/>
    <tableColumn id="3" xr3:uid="{00000000-0010-0000-1100-000003000000}" name="SREDSTVA GRADSKOG UREDA ZA KULTURU " dataDxfId="277" totalsRowDxfId="276"/>
    <tableColumn id="4" xr3:uid="{00000000-0010-0000-1100-000004000000}" name="SREDSTVA IZ OSTALIH IZVORA" dataDxfId="275" totalsRowDxfId="274"/>
    <tableColumn id="5" xr3:uid="{00000000-0010-0000-1100-000005000000}" name="UKUPNO" totalsRowFunction="sum" dataDxfId="273" totalsRowDxfId="272">
      <calculatedColumnFormula>SUM(Table219[[#This Row],[SREDSTVA GRADSKOG UREDA ZA KULTURU ]:[SREDSTVA IZ OSTALIH IZVORA]])</calculatedColumnFormula>
    </tableColumn>
  </tableColumns>
  <tableStyleInfo name="TableStyleLight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220" displayName="Table220" ref="A4:E22" totalsRowCount="1" headerRowDxfId="271" dataDxfId="270">
  <autoFilter ref="A4:E21" xr:uid="{00000000-0009-0000-0100-000013000000}"/>
  <tableColumns count="5">
    <tableColumn id="1" xr3:uid="{00000000-0010-0000-1200-000001000000}" name="Redni broj" totalsRowLabel="Total" dataDxfId="269" totalsRowDxfId="268"/>
    <tableColumn id="2" xr3:uid="{00000000-0010-0000-1200-000002000000}" name="Programski izdaci (sve troškove potrebno je specificirati)" dataDxfId="267" totalsRowDxfId="266"/>
    <tableColumn id="3" xr3:uid="{00000000-0010-0000-1200-000003000000}" name="SREDSTVA GRADSKOG UREDA ZA KULTURU " dataDxfId="265" totalsRowDxfId="264"/>
    <tableColumn id="4" xr3:uid="{00000000-0010-0000-1200-000004000000}" name="SREDSTVA IZ OSTALIH IZVORA" dataDxfId="263" totalsRowDxfId="262"/>
    <tableColumn id="5" xr3:uid="{00000000-0010-0000-1200-000005000000}" name="UKUPNO" totalsRowFunction="sum" dataDxfId="261" totalsRowDxfId="260">
      <calculatedColumnFormula>SUM(Table220[[#This Row],[SREDSTVA GRADSKOG UREDA ZA KULTURU ]:[SREDSTVA IZ OSTALIH IZVORA]])</calculatedColumnFormula>
    </tableColumn>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3" displayName="Table23" ref="A4:E22" totalsRowCount="1" headerRowDxfId="473" dataDxfId="472">
  <autoFilter ref="A4:E21" xr:uid="{00000000-0009-0000-0100-000002000000}"/>
  <tableColumns count="5">
    <tableColumn id="1" xr3:uid="{00000000-0010-0000-0100-000001000000}" name="Redni broj" totalsRowLabel="Total" dataDxfId="471" totalsRowDxfId="470"/>
    <tableColumn id="2" xr3:uid="{00000000-0010-0000-0100-000002000000}" name="Programski izdaci (sve troškove potrebno je specificirati)" dataDxfId="469" totalsRowDxfId="468"/>
    <tableColumn id="3" xr3:uid="{00000000-0010-0000-0100-000003000000}" name="SREDSTVA GRADSKOG UREDA ZA KULTURU " dataDxfId="467" totalsRowDxfId="466"/>
    <tableColumn id="4" xr3:uid="{00000000-0010-0000-0100-000004000000}" name="SREDSTVA IZ OSTALIH IZVORA" dataDxfId="465" totalsRowDxfId="464"/>
    <tableColumn id="5" xr3:uid="{00000000-0010-0000-0100-000005000000}" name="UKUPNO" totalsRowFunction="sum" dataDxfId="463" totalsRowDxfId="462">
      <calculatedColumnFormula>SUM(Table23[[#This Row],[SREDSTVA GRADSKOG UREDA ZA KULTURU ]:[SREDSTVA IZ OSTALIH IZVORA]])</calculatedColumnFormula>
    </tableColumn>
  </tableColumns>
  <tableStyleInfo name="TableStyleLight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21" displayName="Table221" ref="A4:E22" totalsRowCount="1" headerRowDxfId="259" dataDxfId="258">
  <autoFilter ref="A4:E21" xr:uid="{00000000-0009-0000-0100-000014000000}"/>
  <tableColumns count="5">
    <tableColumn id="1" xr3:uid="{00000000-0010-0000-1300-000001000000}" name="Redni broj" totalsRowLabel="Total" dataDxfId="257" totalsRowDxfId="256"/>
    <tableColumn id="2" xr3:uid="{00000000-0010-0000-1300-000002000000}" name="Programski izdaci (sve troškove potrebno je specificirati)" dataDxfId="255" totalsRowDxfId="254"/>
    <tableColumn id="3" xr3:uid="{00000000-0010-0000-1300-000003000000}" name="SREDSTVA GRADSKOG UREDA ZA KULTURU " dataDxfId="253" totalsRowDxfId="252"/>
    <tableColumn id="4" xr3:uid="{00000000-0010-0000-1300-000004000000}" name="SREDSTVA IZ OSTALIH IZVORA" dataDxfId="251" totalsRowDxfId="250"/>
    <tableColumn id="5" xr3:uid="{00000000-0010-0000-1300-000005000000}" name="UKUPNO" totalsRowFunction="sum" dataDxfId="249" totalsRowDxfId="248">
      <calculatedColumnFormula>SUM(Table221[[#This Row],[SREDSTVA GRADSKOG UREDA ZA KULTURU ]:[SREDSTVA IZ OSTALIH IZVORA]])</calculatedColumnFormula>
    </tableColumn>
  </tableColumns>
  <tableStyleInfo name="TableStyleLight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22" displayName="Table222" ref="A4:E22" totalsRowCount="1" headerRowDxfId="247" dataDxfId="246">
  <autoFilter ref="A4:E21" xr:uid="{00000000-0009-0000-0100-000015000000}"/>
  <tableColumns count="5">
    <tableColumn id="1" xr3:uid="{00000000-0010-0000-1400-000001000000}" name="Redni broj" totalsRowLabel="Total" dataDxfId="245" totalsRowDxfId="244"/>
    <tableColumn id="2" xr3:uid="{00000000-0010-0000-1400-000002000000}" name="Programski izdaci (sve troškove potrebno je specificirati)" dataDxfId="243" totalsRowDxfId="242"/>
    <tableColumn id="3" xr3:uid="{00000000-0010-0000-1400-000003000000}" name="SREDSTVA GRADSKOG UREDA ZA KULTURU " dataDxfId="241" totalsRowDxfId="240"/>
    <tableColumn id="4" xr3:uid="{00000000-0010-0000-1400-000004000000}" name="SREDSTVA IZ OSTALIH IZVORA" dataDxfId="239" totalsRowDxfId="238"/>
    <tableColumn id="5" xr3:uid="{00000000-0010-0000-1400-000005000000}" name="UKUPNO" totalsRowFunction="sum" dataDxfId="237" totalsRowDxfId="236">
      <calculatedColumnFormula>SUM(Table222[[#This Row],[SREDSTVA GRADSKOG UREDA ZA KULTURU ]:[SREDSTVA IZ OSTALIH IZVORA]])</calculatedColumnFormula>
    </tableColumn>
  </tableColumns>
  <tableStyleInfo name="TableStyleLight1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223" displayName="Table223" ref="A4:E22" totalsRowCount="1" headerRowDxfId="235" dataDxfId="234">
  <autoFilter ref="A4:E21" xr:uid="{00000000-0009-0000-0100-000016000000}"/>
  <tableColumns count="5">
    <tableColumn id="1" xr3:uid="{00000000-0010-0000-1500-000001000000}" name="Redni broj" totalsRowLabel="Total" dataDxfId="233" totalsRowDxfId="232"/>
    <tableColumn id="2" xr3:uid="{00000000-0010-0000-1500-000002000000}" name="Programski izdaci (sve troškove potrebno je specificirati)" dataDxfId="231" totalsRowDxfId="230"/>
    <tableColumn id="3" xr3:uid="{00000000-0010-0000-1500-000003000000}" name="SREDSTVA GRADSKOG UREDA ZA KULTURU " dataDxfId="229" totalsRowDxfId="228"/>
    <tableColumn id="4" xr3:uid="{00000000-0010-0000-1500-000004000000}" name="SREDSTVA IZ OSTALIH IZVORA" dataDxfId="227" totalsRowDxfId="226"/>
    <tableColumn id="5" xr3:uid="{00000000-0010-0000-1500-000005000000}" name="UKUPNO" totalsRowFunction="sum" dataDxfId="225" totalsRowDxfId="224">
      <calculatedColumnFormula>SUM(Table223[[#This Row],[SREDSTVA GRADSKOG UREDA ZA KULTURU ]:[SREDSTVA IZ OSTALIH IZVORA]])</calculatedColumnFormula>
    </tableColumn>
  </tableColumns>
  <tableStyleInfo name="TableStyleLight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224" displayName="Table224" ref="A4:E22" totalsRowCount="1" headerRowDxfId="223" dataDxfId="222">
  <autoFilter ref="A4:E21" xr:uid="{00000000-0009-0000-0100-000017000000}"/>
  <tableColumns count="5">
    <tableColumn id="1" xr3:uid="{00000000-0010-0000-1600-000001000000}" name="Redni broj" totalsRowLabel="Total" dataDxfId="221" totalsRowDxfId="220"/>
    <tableColumn id="2" xr3:uid="{00000000-0010-0000-1600-000002000000}" name="Programski izdaci (sve troškove potrebno je specificirati)" dataDxfId="219" totalsRowDxfId="218"/>
    <tableColumn id="3" xr3:uid="{00000000-0010-0000-1600-000003000000}" name="SREDSTVA GRADSKOG UREDA ZA KULTURU " dataDxfId="217"/>
    <tableColumn id="4" xr3:uid="{00000000-0010-0000-1600-000004000000}" name="SREDSTVA IZ OSTALIH IZVORA" dataDxfId="216"/>
    <tableColumn id="5" xr3:uid="{00000000-0010-0000-1600-000005000000}" name="UKUPNO" totalsRowFunction="sum" dataDxfId="215" totalsRowDxfId="214">
      <calculatedColumnFormula>SUM(Table224[[#This Row],[SREDSTVA GRADSKOG UREDA ZA KULTURU ]:[SREDSTVA IZ OSTALIH IZVORA]])</calculatedColumnFormula>
    </tableColumn>
  </tableColumns>
  <tableStyleInfo name="TableStyleLight1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225" displayName="Table225" ref="A4:E22" totalsRowCount="1" headerRowDxfId="213" dataDxfId="212">
  <autoFilter ref="A4:E21" xr:uid="{00000000-0009-0000-0100-000018000000}"/>
  <tableColumns count="5">
    <tableColumn id="1" xr3:uid="{00000000-0010-0000-1700-000001000000}" name="Redni broj" totalsRowLabel="Total" dataDxfId="211" totalsRowDxfId="210"/>
    <tableColumn id="2" xr3:uid="{00000000-0010-0000-1700-000002000000}" name="Programski izdaci (sve troškove potrebno je specificirati)" dataDxfId="209" totalsRowDxfId="208"/>
    <tableColumn id="3" xr3:uid="{00000000-0010-0000-1700-000003000000}" name="SREDSTVA GRADSKOG UREDA ZA KULTURU " dataDxfId="207" totalsRowDxfId="206"/>
    <tableColumn id="4" xr3:uid="{00000000-0010-0000-1700-000004000000}" name="SREDSTVA IZ OSTALIH IZVORA" dataDxfId="205" totalsRowDxfId="204"/>
    <tableColumn id="5" xr3:uid="{00000000-0010-0000-1700-000005000000}" name="UKUPNO" totalsRowFunction="sum" dataDxfId="203" totalsRowDxfId="202">
      <calculatedColumnFormula>SUM(Table225[[#This Row],[SREDSTVA GRADSKOG UREDA ZA KULTURU ]:[SREDSTVA IZ OSTALIH IZVORA]])</calculatedColumnFormula>
    </tableColumn>
  </tableColumns>
  <tableStyleInfo name="TableStyleLight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26" displayName="Table226" ref="A4:E25" totalsRowCount="1" headerRowDxfId="201" dataDxfId="200">
  <autoFilter ref="A4:E24" xr:uid="{00000000-0009-0000-0100-000019000000}"/>
  <tableColumns count="5">
    <tableColumn id="1" xr3:uid="{00000000-0010-0000-1800-000001000000}" name="Redni broj" totalsRowLabel="Total" dataDxfId="199" totalsRowDxfId="198"/>
    <tableColumn id="2" xr3:uid="{00000000-0010-0000-1800-000002000000}" name="Programski izdaci (sve troškove potrebno je specificirati)" dataDxfId="197" totalsRowDxfId="196"/>
    <tableColumn id="3" xr3:uid="{00000000-0010-0000-1800-000003000000}" name="SREDSTVA GRADSKOG UREDA ZA KULTURU " dataDxfId="195" totalsRowDxfId="194"/>
    <tableColumn id="4" xr3:uid="{00000000-0010-0000-1800-000004000000}" name="SREDSTVA IZ OSTALIH IZVORA" dataDxfId="193" totalsRowDxfId="192"/>
    <tableColumn id="5" xr3:uid="{00000000-0010-0000-1800-000005000000}" name="UKUPNO" totalsRowFunction="sum" dataDxfId="191" totalsRowDxfId="190">
      <calculatedColumnFormula>SUM(Table226[[#This Row],[SREDSTVA GRADSKOG UREDA ZA KULTURU ]:[SREDSTVA IZ OSTALIH IZVORA]])</calculatedColumnFormula>
    </tableColumn>
  </tableColumns>
  <tableStyleInfo name="TableStyleLight1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227" displayName="Table227" ref="A4:E22" totalsRowCount="1" headerRowDxfId="189" dataDxfId="188">
  <autoFilter ref="A4:E21" xr:uid="{00000000-0009-0000-0100-00001A000000}"/>
  <tableColumns count="5">
    <tableColumn id="1" xr3:uid="{00000000-0010-0000-1900-000001000000}" name="Redni broj" totalsRowLabel="Total" dataDxfId="187" totalsRowDxfId="186"/>
    <tableColumn id="2" xr3:uid="{00000000-0010-0000-1900-000002000000}" name="Programski izdaci (sve troškove potrebno je specificirati)" dataDxfId="185" totalsRowDxfId="184"/>
    <tableColumn id="3" xr3:uid="{00000000-0010-0000-1900-000003000000}" name="SREDSTVA GRADSKOG UREDA ZA KULTURU " dataDxfId="183" totalsRowDxfId="182"/>
    <tableColumn id="4" xr3:uid="{00000000-0010-0000-1900-000004000000}" name="SREDSTVA IZ OSTALIH IZVORA" dataDxfId="181" totalsRowDxfId="180"/>
    <tableColumn id="5" xr3:uid="{00000000-0010-0000-1900-000005000000}" name="UKUPNO" totalsRowFunction="sum" dataDxfId="179" totalsRowDxfId="178">
      <calculatedColumnFormula>SUM(Table227[[#This Row],[SREDSTVA GRADSKOG UREDA ZA KULTURU ]:[SREDSTVA IZ OSTALIH IZVORA]])</calculatedColumnFormula>
    </tableColumn>
  </tableColumns>
  <tableStyleInfo name="TableStyleLight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228" displayName="Table228" ref="A4:E22" totalsRowCount="1" headerRowDxfId="177" dataDxfId="176">
  <autoFilter ref="A4:E21" xr:uid="{00000000-0009-0000-0100-00001B000000}"/>
  <tableColumns count="5">
    <tableColumn id="1" xr3:uid="{00000000-0010-0000-1A00-000001000000}" name="Redni broj" totalsRowLabel="Total" dataDxfId="175" totalsRowDxfId="174"/>
    <tableColumn id="2" xr3:uid="{00000000-0010-0000-1A00-000002000000}" name="Programski izdaci (sve troškove potrebno je specificirati)" dataDxfId="173" totalsRowDxfId="172"/>
    <tableColumn id="3" xr3:uid="{00000000-0010-0000-1A00-000003000000}" name="SREDSTVA GRADSKOG UREDA ZA KULTURU " dataDxfId="171" totalsRowDxfId="170"/>
    <tableColumn id="4" xr3:uid="{00000000-0010-0000-1A00-000004000000}" name="SREDSTVA IZ OSTALIH IZVORA" dataDxfId="169" totalsRowDxfId="168"/>
    <tableColumn id="5" xr3:uid="{00000000-0010-0000-1A00-000005000000}" name="UKUPNO" totalsRowFunction="sum" dataDxfId="167" totalsRowDxfId="166">
      <calculatedColumnFormula>SUM(Table228[[#This Row],[SREDSTVA GRADSKOG UREDA ZA KULTURU ]:[SREDSTVA IZ OSTALIH IZVORA]])</calculatedColumnFormula>
    </tableColumn>
  </tableColumns>
  <tableStyleInfo name="TableStyleLight1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229" displayName="Table229" ref="A4:E22" totalsRowCount="1" headerRowDxfId="165" dataDxfId="164">
  <autoFilter ref="A4:E21" xr:uid="{00000000-0009-0000-0100-00001C000000}"/>
  <tableColumns count="5">
    <tableColumn id="1" xr3:uid="{00000000-0010-0000-1B00-000001000000}" name="Redni broj" totalsRowLabel="Total" dataDxfId="163" totalsRowDxfId="162"/>
    <tableColumn id="2" xr3:uid="{00000000-0010-0000-1B00-000002000000}" name="Programski izdaci (sve troškove potrebno je specificirati)" dataDxfId="161" totalsRowDxfId="160"/>
    <tableColumn id="3" xr3:uid="{00000000-0010-0000-1B00-000003000000}" name="SREDSTVA GRADSKOG UREDA ZA KULTURU " dataDxfId="159" totalsRowDxfId="158"/>
    <tableColumn id="4" xr3:uid="{00000000-0010-0000-1B00-000004000000}" name="SREDSTVA IZ OSTALIH IZVORA" dataDxfId="157" totalsRowDxfId="156"/>
    <tableColumn id="5" xr3:uid="{00000000-0010-0000-1B00-000005000000}" name="UKUPNO" totalsRowFunction="sum" dataDxfId="155" totalsRowDxfId="154">
      <calculatedColumnFormula>SUM(Table229[[#This Row],[SREDSTVA GRADSKOG UREDA ZA KULTURU ]:[SREDSTVA IZ OSTALIH IZVORA]])</calculatedColumnFormula>
    </tableColumn>
  </tableColumns>
  <tableStyleInfo name="TableStyleLight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230" displayName="Table230" ref="A4:E22" totalsRowCount="1" headerRowDxfId="153" dataDxfId="152">
  <autoFilter ref="A4:E21" xr:uid="{00000000-0009-0000-0100-00001D000000}"/>
  <tableColumns count="5">
    <tableColumn id="1" xr3:uid="{00000000-0010-0000-1C00-000001000000}" name="Redni broj" totalsRowLabel="Total" dataDxfId="151" totalsRowDxfId="150"/>
    <tableColumn id="2" xr3:uid="{00000000-0010-0000-1C00-000002000000}" name="Programski izdaci (sve troškove potrebno je specificirati)" dataDxfId="149" totalsRowDxfId="148"/>
    <tableColumn id="3" xr3:uid="{00000000-0010-0000-1C00-000003000000}" name="SREDSTVA GRADSKOG UREDA ZA KULTURU " dataDxfId="147" totalsRowDxfId="146"/>
    <tableColumn id="4" xr3:uid="{00000000-0010-0000-1C00-000004000000}" name="SREDSTVA IZ OSTALIH IZVORA" dataDxfId="145" totalsRowDxfId="144"/>
    <tableColumn id="5" xr3:uid="{00000000-0010-0000-1C00-000005000000}" name="UKUPNO" totalsRowFunction="sum" dataDxfId="143" totalsRowDxfId="142">
      <calculatedColumnFormula>SUM(Table230[[#This Row],[SREDSTVA GRADSKOG UREDA ZA KULTURU ]:[SREDSTVA IZ OSTALIH IZVORA]])</calculatedColumnFormula>
    </tableColumn>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4" displayName="Table24" ref="A4:E22" totalsRowCount="1" headerRowDxfId="461" dataDxfId="460">
  <autoFilter ref="A4:E21" xr:uid="{00000000-0009-0000-0100-000003000000}"/>
  <tableColumns count="5">
    <tableColumn id="1" xr3:uid="{00000000-0010-0000-0200-000001000000}" name="Redni broj" totalsRowLabel="Total" dataDxfId="459" totalsRowDxfId="458"/>
    <tableColumn id="2" xr3:uid="{00000000-0010-0000-0200-000002000000}" name="Programski izdaci (sve troškove potrebno je specificirati)" dataDxfId="457" totalsRowDxfId="456"/>
    <tableColumn id="3" xr3:uid="{00000000-0010-0000-0200-000003000000}" name="SREDSTVA GRADSKOG UREDA ZA KULTURU " dataDxfId="455" totalsRowDxfId="454"/>
    <tableColumn id="4" xr3:uid="{00000000-0010-0000-0200-000004000000}" name="SREDSTVA IZ OSTALIH IZVORA" dataDxfId="453" totalsRowDxfId="452"/>
    <tableColumn id="5" xr3:uid="{00000000-0010-0000-0200-000005000000}" name="UKUPNO" totalsRowFunction="sum" dataDxfId="451" totalsRowDxfId="450">
      <calculatedColumnFormula>SUM(Table24[[#This Row],[SREDSTVA GRADSKOG UREDA ZA KULTURU ]:[SREDSTVA IZ OSTALIH IZVORA]])</calculatedColumnFormula>
    </tableColumn>
  </tableColumns>
  <tableStyleInfo name="TableStyleLight1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231" displayName="Table231" ref="A4:E22" totalsRowCount="1" headerRowDxfId="141" dataDxfId="140">
  <autoFilter ref="A4:E21" xr:uid="{00000000-0009-0000-0100-00001E000000}"/>
  <tableColumns count="5">
    <tableColumn id="1" xr3:uid="{00000000-0010-0000-1D00-000001000000}" name="Redni broj" totalsRowLabel="Total" dataDxfId="139" totalsRowDxfId="138"/>
    <tableColumn id="2" xr3:uid="{00000000-0010-0000-1D00-000002000000}" name="Programski izdaci (sve troškove potrebno je specificirati)" dataDxfId="137" totalsRowDxfId="136"/>
    <tableColumn id="3" xr3:uid="{00000000-0010-0000-1D00-000003000000}" name="SREDSTVA GRADSKOG UREDA ZA KULTURU " dataDxfId="135" totalsRowDxfId="134"/>
    <tableColumn id="4" xr3:uid="{00000000-0010-0000-1D00-000004000000}" name="SREDSTVA IZ OSTALIH IZVORA" dataDxfId="133" totalsRowDxfId="132"/>
    <tableColumn id="5" xr3:uid="{00000000-0010-0000-1D00-000005000000}" name="UKUPNO" totalsRowFunction="sum" dataDxfId="131" totalsRowDxfId="130">
      <calculatedColumnFormula>SUM(Table231[[#This Row],[SREDSTVA GRADSKOG UREDA ZA KULTURU ]:[SREDSTVA IZ OSTALIH IZVORA]])</calculatedColumnFormula>
    </tableColumn>
  </tableColumns>
  <tableStyleInfo name="TableStyleLight1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232" displayName="Table232" ref="A4:E22" totalsRowCount="1" headerRowDxfId="129" dataDxfId="128">
  <autoFilter ref="A4:E21" xr:uid="{00000000-0009-0000-0100-00001F000000}"/>
  <tableColumns count="5">
    <tableColumn id="1" xr3:uid="{00000000-0010-0000-1E00-000001000000}" name="Redni broj" totalsRowLabel="Total" dataDxfId="127" totalsRowDxfId="126"/>
    <tableColumn id="2" xr3:uid="{00000000-0010-0000-1E00-000002000000}" name="Programski izdaci (sve troškove potrebno je specificirati)" dataDxfId="125" totalsRowDxfId="124"/>
    <tableColumn id="3" xr3:uid="{00000000-0010-0000-1E00-000003000000}" name="SREDSTVA GRADSKOG UREDA ZA KULTURU " dataDxfId="123"/>
    <tableColumn id="4" xr3:uid="{00000000-0010-0000-1E00-000004000000}" name="SREDSTVA IZ OSTALIH IZVORA" dataDxfId="122"/>
    <tableColumn id="5" xr3:uid="{00000000-0010-0000-1E00-000005000000}" name="UKUPNO" totalsRowFunction="sum" dataDxfId="121" totalsRowDxfId="120">
      <calculatedColumnFormula>SUM(Table232[[#This Row],[SREDSTVA GRADSKOG UREDA ZA KULTURU ]:[SREDSTVA IZ OSTALIH IZVORA]])</calculatedColumnFormula>
    </tableColumn>
  </tableColumns>
  <tableStyleInfo name="TableStyleLight1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233" displayName="Table233" ref="A4:E22" totalsRowCount="1" headerRowDxfId="119" dataDxfId="118">
  <autoFilter ref="A4:E21" xr:uid="{00000000-0009-0000-0100-000020000000}"/>
  <tableColumns count="5">
    <tableColumn id="1" xr3:uid="{00000000-0010-0000-1F00-000001000000}" name="Redni broj" totalsRowLabel="Total" dataDxfId="117" totalsRowDxfId="116"/>
    <tableColumn id="2" xr3:uid="{00000000-0010-0000-1F00-000002000000}" name="Programski izdaci (sve troškove potrebno je specificirati)" dataDxfId="115" totalsRowDxfId="114"/>
    <tableColumn id="3" xr3:uid="{00000000-0010-0000-1F00-000003000000}" name="SREDSTVA GRADSKOG UREDA ZA KULTURU " dataDxfId="113" totalsRowDxfId="112"/>
    <tableColumn id="4" xr3:uid="{00000000-0010-0000-1F00-000004000000}" name="SREDSTVA IZ OSTALIH IZVORA" dataDxfId="111" totalsRowDxfId="110"/>
    <tableColumn id="5" xr3:uid="{00000000-0010-0000-1F00-000005000000}" name="UKUPNO" totalsRowFunction="sum" dataDxfId="109" totalsRowDxfId="108">
      <calculatedColumnFormula>SUM(Table233[[#This Row],[SREDSTVA GRADSKOG UREDA ZA KULTURU ]:[SREDSTVA IZ OSTALIH IZVORA]])</calculatedColumnFormula>
    </tableColumn>
  </tableColumns>
  <tableStyleInfo name="TableStyleLight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234" displayName="Table234" ref="A4:E22" totalsRowCount="1" headerRowDxfId="107" dataDxfId="106">
  <autoFilter ref="A4:E21" xr:uid="{00000000-0009-0000-0100-000021000000}"/>
  <tableColumns count="5">
    <tableColumn id="1" xr3:uid="{00000000-0010-0000-2000-000001000000}" name="Redni broj" totalsRowLabel="Total" dataDxfId="105" totalsRowDxfId="104"/>
    <tableColumn id="2" xr3:uid="{00000000-0010-0000-2000-000002000000}" name="Programski izdaci (sve troškove potrebno je specificirati)" dataDxfId="103" totalsRowDxfId="102"/>
    <tableColumn id="3" xr3:uid="{00000000-0010-0000-2000-000003000000}" name="SREDSTVA GRADSKOG UREDA ZA KULTURU " dataDxfId="101" totalsRowDxfId="100"/>
    <tableColumn id="4" xr3:uid="{00000000-0010-0000-2000-000004000000}" name="SREDSTVA IZ OSTALIH IZVORA" dataDxfId="99" totalsRowDxfId="98"/>
    <tableColumn id="5" xr3:uid="{00000000-0010-0000-2000-000005000000}" name="UKUPNO" totalsRowFunction="sum" dataDxfId="97" totalsRowDxfId="96">
      <calculatedColumnFormula>SUM(Table234[[#This Row],[SREDSTVA GRADSKOG UREDA ZA KULTURU ]:[SREDSTVA IZ OSTALIH IZVORA]])</calculatedColumnFormula>
    </tableColumn>
  </tableColumns>
  <tableStyleInfo name="TableStyleLight1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235" displayName="Table235" ref="A4:E22" totalsRowCount="1" headerRowDxfId="95" dataDxfId="94">
  <autoFilter ref="A4:E21" xr:uid="{00000000-0009-0000-0100-000022000000}"/>
  <tableColumns count="5">
    <tableColumn id="1" xr3:uid="{00000000-0010-0000-2100-000001000000}" name="Redni broj" totalsRowLabel="Total" dataDxfId="93" totalsRowDxfId="92"/>
    <tableColumn id="2" xr3:uid="{00000000-0010-0000-2100-000002000000}" name="Programski izdaci (sve troškove potrebno je specificirati)" dataDxfId="91" totalsRowDxfId="90"/>
    <tableColumn id="3" xr3:uid="{00000000-0010-0000-2100-000003000000}" name="SREDSTVA GRADSKOG UREDA ZA KULTURU " dataDxfId="89" totalsRowDxfId="88"/>
    <tableColumn id="4" xr3:uid="{00000000-0010-0000-2100-000004000000}" name="SREDSTVA IZ OSTALIH IZVORA" dataDxfId="87" totalsRowDxfId="86"/>
    <tableColumn id="5" xr3:uid="{00000000-0010-0000-2100-000005000000}" name="UKUPNO" totalsRowFunction="sum" dataDxfId="85" totalsRowDxfId="84">
      <calculatedColumnFormula>SUM(Table235[[#This Row],[SREDSTVA GRADSKOG UREDA ZA KULTURU ]:[SREDSTVA IZ OSTALIH IZVORA]])</calculatedColumnFormula>
    </tableColumn>
  </tableColumns>
  <tableStyleInfo name="TableStyleLight1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236" displayName="Table236" ref="A4:E22" totalsRowCount="1" headerRowDxfId="83" dataDxfId="82">
  <autoFilter ref="A4:E21" xr:uid="{00000000-0009-0000-0100-000023000000}"/>
  <tableColumns count="5">
    <tableColumn id="1" xr3:uid="{00000000-0010-0000-2200-000001000000}" name="Redni broj" totalsRowLabel="Total" dataDxfId="81" totalsRowDxfId="80"/>
    <tableColumn id="2" xr3:uid="{00000000-0010-0000-2200-000002000000}" name="Programski izdaci (sve troškove potrebno je specificirati)" dataDxfId="79" totalsRowDxfId="78"/>
    <tableColumn id="3" xr3:uid="{00000000-0010-0000-2200-000003000000}" name="SREDSTVA GRADSKOG UREDA ZA KULTURU " dataDxfId="77" totalsRowDxfId="76"/>
    <tableColumn id="4" xr3:uid="{00000000-0010-0000-2200-000004000000}" name="SREDSTVA IZ OSTALIH IZVORA" dataDxfId="75" totalsRowDxfId="74"/>
    <tableColumn id="5" xr3:uid="{00000000-0010-0000-2200-000005000000}" name="UKUPNO" totalsRowFunction="sum" dataDxfId="73" totalsRowDxfId="72">
      <calculatedColumnFormula>SUM(Table236[[#This Row],[SREDSTVA GRADSKOG UREDA ZA KULTURU ]:[SREDSTVA IZ OSTALIH IZVORA]])</calculatedColumnFormula>
    </tableColumn>
  </tableColumns>
  <tableStyleInfo name="TableStyleLight1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237" displayName="Table237" ref="A4:E22" totalsRowCount="1" headerRowDxfId="71" dataDxfId="70">
  <autoFilter ref="A4:E21" xr:uid="{00000000-0009-0000-0100-000024000000}"/>
  <tableColumns count="5">
    <tableColumn id="1" xr3:uid="{00000000-0010-0000-2300-000001000000}" name="Redni broj" totalsRowLabel="Total" dataDxfId="69" totalsRowDxfId="68"/>
    <tableColumn id="2" xr3:uid="{00000000-0010-0000-2300-000002000000}" name="Programski izdaci (sve troškove potrebno je specificirati)" dataDxfId="67" totalsRowDxfId="66"/>
    <tableColumn id="3" xr3:uid="{00000000-0010-0000-2300-000003000000}" name="SREDSTVA GRADSKOG UREDA ZA KULTURU " dataDxfId="65" totalsRowDxfId="64"/>
    <tableColumn id="4" xr3:uid="{00000000-0010-0000-2300-000004000000}" name="SREDSTVA IZ OSTALIH IZVORA" dataDxfId="63" totalsRowDxfId="62"/>
    <tableColumn id="5" xr3:uid="{00000000-0010-0000-2300-000005000000}" name="UKUPNO" totalsRowFunction="sum" dataDxfId="61" totalsRowDxfId="60">
      <calculatedColumnFormula>SUM(Table237[[#This Row],[SREDSTVA GRADSKOG UREDA ZA KULTURU ]:[SREDSTVA IZ OSTALIH IZVORA]])</calculatedColumnFormula>
    </tableColumn>
  </tableColumns>
  <tableStyleInfo name="TableStyleLight1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238" displayName="Table238" ref="A4:E22" totalsRowCount="1" headerRowDxfId="59" dataDxfId="58">
  <autoFilter ref="A4:E21" xr:uid="{00000000-0009-0000-0100-000025000000}"/>
  <tableColumns count="5">
    <tableColumn id="1" xr3:uid="{00000000-0010-0000-2400-000001000000}" name="Redni broj" totalsRowLabel="Total" dataDxfId="57" totalsRowDxfId="56"/>
    <tableColumn id="2" xr3:uid="{00000000-0010-0000-2400-000002000000}" name="Programski izdaci (sve troškove potrebno je specificirati)" dataDxfId="55" totalsRowDxfId="54"/>
    <tableColumn id="3" xr3:uid="{00000000-0010-0000-2400-000003000000}" name="SREDSTVA GRADSKOG UREDA ZA KULTURU " dataDxfId="53" totalsRowDxfId="52"/>
    <tableColumn id="4" xr3:uid="{00000000-0010-0000-2400-000004000000}" name="SREDSTVA IZ OSTALIH IZVORA" dataDxfId="51" totalsRowDxfId="50"/>
    <tableColumn id="5" xr3:uid="{00000000-0010-0000-2400-000005000000}" name="UKUPNO" totalsRowFunction="sum" dataDxfId="49" totalsRowDxfId="48">
      <calculatedColumnFormula>SUM(Table238[[#This Row],[SREDSTVA GRADSKOG UREDA ZA KULTURU ]:[SREDSTVA IZ OSTALIH IZVORA]])</calculatedColumnFormula>
    </tableColumn>
  </tableColumns>
  <tableStyleInfo name="TableStyleLight1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239" displayName="Table239" ref="A4:E22" totalsRowCount="1" headerRowDxfId="47" dataDxfId="46">
  <autoFilter ref="A4:E21" xr:uid="{00000000-0009-0000-0100-000026000000}"/>
  <tableColumns count="5">
    <tableColumn id="1" xr3:uid="{00000000-0010-0000-2500-000001000000}" name="Redni broj" totalsRowLabel="Total" dataDxfId="45" totalsRowDxfId="44"/>
    <tableColumn id="2" xr3:uid="{00000000-0010-0000-2500-000002000000}" name="Programski izdaci (sve troškove potrebno je specificirati)" dataDxfId="43" totalsRowDxfId="42"/>
    <tableColumn id="3" xr3:uid="{00000000-0010-0000-2500-000003000000}" name="SREDSTVA GRADSKOG UREDA ZA KULTURU " dataDxfId="41" totalsRowDxfId="40"/>
    <tableColumn id="4" xr3:uid="{00000000-0010-0000-2500-000004000000}" name="SREDSTVA IZ OSTALIH IZVORA" dataDxfId="39" totalsRowDxfId="38"/>
    <tableColumn id="5" xr3:uid="{00000000-0010-0000-2500-000005000000}" name="UKUPNO" totalsRowFunction="sum" dataDxfId="37" totalsRowDxfId="36">
      <calculatedColumnFormula>SUM(Table239[[#This Row],[SREDSTVA GRADSKOG UREDA ZA KULTURU ]:[SREDSTVA IZ OSTALIH IZVORA]])</calculatedColumnFormula>
    </tableColumn>
  </tableColumns>
  <tableStyleInfo name="TableStyleLight1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240" displayName="Table240" ref="A4:E22" totalsRowCount="1" headerRowDxfId="35" dataDxfId="34">
  <autoFilter ref="A4:E21" xr:uid="{00000000-0009-0000-0100-000027000000}"/>
  <tableColumns count="5">
    <tableColumn id="1" xr3:uid="{00000000-0010-0000-2600-000001000000}" name="Redni broj" totalsRowLabel="Total" dataDxfId="33" totalsRowDxfId="32"/>
    <tableColumn id="2" xr3:uid="{00000000-0010-0000-2600-000002000000}" name="Programski izdaci (sve troškove potrebno je specificirati)" dataDxfId="31" totalsRowDxfId="30"/>
    <tableColumn id="3" xr3:uid="{00000000-0010-0000-2600-000003000000}" name="SREDSTVA GRADSKOG UREDA ZA KULTURU " dataDxfId="29" totalsRowDxfId="28"/>
    <tableColumn id="4" xr3:uid="{00000000-0010-0000-2600-000004000000}" name="SREDSTVA IZ OSTALIH IZVORA" dataDxfId="27" totalsRowDxfId="26"/>
    <tableColumn id="5" xr3:uid="{00000000-0010-0000-2600-000005000000}" name="UKUPNO" totalsRowFunction="sum" dataDxfId="25" totalsRowDxfId="24">
      <calculatedColumnFormula>SUM(Table240[[#This Row],[SREDSTVA GRADSKOG UREDA ZA KULTURU ]:[SREDSTVA IZ OSTALIH IZVORA]])</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5" displayName="Table25" ref="A4:E22" totalsRowCount="1" headerRowDxfId="449" dataDxfId="448">
  <autoFilter ref="A4:E21" xr:uid="{00000000-0009-0000-0100-000004000000}"/>
  <tableColumns count="5">
    <tableColumn id="1" xr3:uid="{00000000-0010-0000-0300-000001000000}" name="Redni broj" totalsRowLabel="Total" dataDxfId="447" totalsRowDxfId="446"/>
    <tableColumn id="2" xr3:uid="{00000000-0010-0000-0300-000002000000}" name="Programski izdaci (sve troškove potrebno je specificirati)" dataDxfId="445" totalsRowDxfId="444"/>
    <tableColumn id="3" xr3:uid="{00000000-0010-0000-0300-000003000000}" name="SREDSTVA GRADSKOG UREDA ZA KULTURU " dataDxfId="443" totalsRowDxfId="442"/>
    <tableColumn id="4" xr3:uid="{00000000-0010-0000-0300-000004000000}" name="SREDSTVA IZ OSTALIH IZVORA" dataDxfId="441" totalsRowDxfId="440"/>
    <tableColumn id="5" xr3:uid="{00000000-0010-0000-0300-000005000000}" name="UKUPNO" totalsRowFunction="sum" dataDxfId="439" totalsRowDxfId="438">
      <calculatedColumnFormula>SUM(Table25[[#This Row],[SREDSTVA GRADSKOG UREDA ZA KULTURU ]:[SREDSTVA IZ OSTALIH IZVORA]])</calculatedColumnFormula>
    </tableColumn>
  </tableColumns>
  <tableStyleInfo name="TableStyleLight1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241" displayName="Table241" ref="A4:E22" totalsRowCount="1" headerRowDxfId="23" dataDxfId="22">
  <autoFilter ref="A4:E21" xr:uid="{00000000-0009-0000-0100-000028000000}"/>
  <tableColumns count="5">
    <tableColumn id="1" xr3:uid="{00000000-0010-0000-2700-000001000000}" name="Redni broj" totalsRowLabel="Total" dataDxfId="21" totalsRowDxfId="20"/>
    <tableColumn id="2" xr3:uid="{00000000-0010-0000-2700-000002000000}" name="Programski izdaci (sve troškove potrebno je specificirati)" dataDxfId="19" totalsRowDxfId="18"/>
    <tableColumn id="3" xr3:uid="{00000000-0010-0000-2700-000003000000}" name="SREDSTVA GRADSKOG UREDA ZA KULTURU " dataDxfId="17" totalsRowDxfId="16"/>
    <tableColumn id="4" xr3:uid="{00000000-0010-0000-2700-000004000000}" name="SREDSTVA IZ OSTALIH IZVORA" dataDxfId="15" totalsRowDxfId="14"/>
    <tableColumn id="5" xr3:uid="{00000000-0010-0000-2700-000005000000}" name="UKUPNO" totalsRowFunction="sum" dataDxfId="13" totalsRowDxfId="12">
      <calculatedColumnFormula>SUM(Table241[[#This Row],[SREDSTVA GRADSKOG UREDA ZA KULTURU ]:[SREDSTVA IZ OSTALIH IZVORA]])</calculatedColumnFormula>
    </tableColumn>
  </tableColumns>
  <tableStyleInfo name="TableStyleLight1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242" displayName="Table242" ref="A4:E22" totalsRowCount="1" headerRowDxfId="11" dataDxfId="10">
  <autoFilter ref="A4:E21" xr:uid="{00000000-0009-0000-0100-000029000000}"/>
  <tableColumns count="5">
    <tableColumn id="1" xr3:uid="{00000000-0010-0000-2800-000001000000}" name="Redni broj" totalsRowLabel="Total" dataDxfId="9" totalsRowDxfId="8"/>
    <tableColumn id="2" xr3:uid="{00000000-0010-0000-2800-000002000000}" name="Programski izdaci (sve troškove potrebno je specificirati)" dataDxfId="7" totalsRowDxfId="6"/>
    <tableColumn id="3" xr3:uid="{00000000-0010-0000-2800-000003000000}" name="SREDSTVA GRADSKOG UREDA ZA KULTURU " dataDxfId="5" totalsRowDxfId="4"/>
    <tableColumn id="4" xr3:uid="{00000000-0010-0000-2800-000004000000}" name="SREDSTVA IZ OSTALIH IZVORA" dataDxfId="3" totalsRowDxfId="2"/>
    <tableColumn id="5" xr3:uid="{00000000-0010-0000-2800-000005000000}" name="UKUPNO" totalsRowFunction="sum" dataDxfId="1" totalsRowDxfId="0">
      <calculatedColumnFormula>SUM(Table242[[#This Row],[SREDSTVA GRADSKOG UREDA ZA KULTURU ]:[SREDSTVA IZ OSTALIH IZVORA]])</calculatedColumnFormula>
    </tableColumn>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26" displayName="Table26" ref="A4:E22" totalsRowCount="1" headerRowDxfId="437" dataDxfId="436">
  <autoFilter ref="A4:E21" xr:uid="{00000000-0009-0000-0100-000005000000}"/>
  <tableColumns count="5">
    <tableColumn id="1" xr3:uid="{00000000-0010-0000-0400-000001000000}" name="Redni broj" totalsRowLabel="Total" dataDxfId="435" totalsRowDxfId="434"/>
    <tableColumn id="2" xr3:uid="{00000000-0010-0000-0400-000002000000}" name="Programski izdaci (sve troškove potrebno je specificirati)" dataDxfId="433" totalsRowDxfId="432"/>
    <tableColumn id="3" xr3:uid="{00000000-0010-0000-0400-000003000000}" name="SREDSTVA GRADSKOG UREDA ZA KULTURU " dataDxfId="431" totalsRowDxfId="430"/>
    <tableColumn id="4" xr3:uid="{00000000-0010-0000-0400-000004000000}" name="SREDSTVA IZ OSTALIH IZVORA" dataDxfId="429" totalsRowDxfId="428"/>
    <tableColumn id="5" xr3:uid="{00000000-0010-0000-0400-000005000000}" name="UKUPNO" totalsRowFunction="sum" dataDxfId="427" totalsRowDxfId="426">
      <calculatedColumnFormula>SUM(Table26[[#This Row],[SREDSTVA GRADSKOG UREDA ZA KULTURU ]:[SREDSTVA IZ OSTALIH IZVORA]])</calculatedColumnFormula>
    </tableColumn>
  </tableColumns>
  <tableStyleInfo name="TableStyleLight1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27" displayName="Table27" ref="A4:E22" totalsRowCount="1" headerRowDxfId="425" dataDxfId="424">
  <autoFilter ref="A4:E21" xr:uid="{00000000-0009-0000-0100-000006000000}"/>
  <tableColumns count="5">
    <tableColumn id="1" xr3:uid="{00000000-0010-0000-0500-000001000000}" name="Redni broj" totalsRowLabel="Total" dataDxfId="423" totalsRowDxfId="422"/>
    <tableColumn id="2" xr3:uid="{00000000-0010-0000-0500-000002000000}" name="Programski izdaci (sve troškove potrebno je specificirati)" dataDxfId="421" totalsRowDxfId="420"/>
    <tableColumn id="3" xr3:uid="{00000000-0010-0000-0500-000003000000}" name="SREDSTVA GRADSKOG UREDA ZA KULTURU " dataDxfId="419" totalsRowDxfId="418"/>
    <tableColumn id="4" xr3:uid="{00000000-0010-0000-0500-000004000000}" name="SREDSTVA IZ OSTALIH IZVORA" dataDxfId="417" totalsRowDxfId="416"/>
    <tableColumn id="5" xr3:uid="{00000000-0010-0000-0500-000005000000}" name="UKUPNO" totalsRowFunction="sum" dataDxfId="415" totalsRowDxfId="414">
      <calculatedColumnFormula>SUM(Table27[[#This Row],[SREDSTVA GRADSKOG UREDA ZA KULTURU ]:[SREDSTVA IZ OSTALIH IZVORA]])</calculatedColumnFormula>
    </tableColumn>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28" displayName="Table28" ref="A4:E22" totalsRowCount="1" headerRowDxfId="413" dataDxfId="412">
  <autoFilter ref="A4:E21" xr:uid="{00000000-0009-0000-0100-000007000000}"/>
  <tableColumns count="5">
    <tableColumn id="1" xr3:uid="{00000000-0010-0000-0600-000001000000}" name="Redni broj" totalsRowLabel="Total" dataDxfId="411" totalsRowDxfId="410"/>
    <tableColumn id="2" xr3:uid="{00000000-0010-0000-0600-000002000000}" name="Programski izdaci (sve troškove potrebno je specificirati)" dataDxfId="409" totalsRowDxfId="408"/>
    <tableColumn id="3" xr3:uid="{00000000-0010-0000-0600-000003000000}" name="SREDSTVA GRADSKOG UREDA ZA KULTURU " dataDxfId="407"/>
    <tableColumn id="4" xr3:uid="{00000000-0010-0000-0600-000004000000}" name="SREDSTVA IZ OSTALIH IZVORA" dataDxfId="406"/>
    <tableColumn id="5" xr3:uid="{00000000-0010-0000-0600-000005000000}" name="UKUPNO" totalsRowFunction="sum" dataDxfId="405" totalsRowDxfId="404">
      <calculatedColumnFormula>SUM(Table28[[#This Row],[SREDSTVA GRADSKOG UREDA ZA KULTURU ]:[SREDSTVA IZ OSTALIH IZVORA]])</calculatedColumnFormula>
    </tableColumn>
  </tableColumns>
  <tableStyleInfo name="TableStyleLight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29" displayName="Table29" ref="A4:E22" totalsRowCount="1" headerRowDxfId="403" dataDxfId="402">
  <autoFilter ref="A4:E21" xr:uid="{00000000-0009-0000-0100-000008000000}"/>
  <tableColumns count="5">
    <tableColumn id="1" xr3:uid="{00000000-0010-0000-0700-000001000000}" name="Redni broj" totalsRowLabel="Total" dataDxfId="401" totalsRowDxfId="400"/>
    <tableColumn id="2" xr3:uid="{00000000-0010-0000-0700-000002000000}" name="Programski izdaci (sve troškove potrebno je specificirati)" dataDxfId="399" totalsRowDxfId="398"/>
    <tableColumn id="3" xr3:uid="{00000000-0010-0000-0700-000003000000}" name="SREDSTVA GRADSKOG UREDA ZA KULTURU " dataDxfId="397" totalsRowDxfId="396"/>
    <tableColumn id="4" xr3:uid="{00000000-0010-0000-0700-000004000000}" name="SREDSTVA IZ OSTALIH IZVORA" dataDxfId="395" totalsRowDxfId="394"/>
    <tableColumn id="5" xr3:uid="{00000000-0010-0000-0700-000005000000}" name="UKUPNO" totalsRowFunction="sum" dataDxfId="393" totalsRowDxfId="392">
      <calculatedColumnFormula>SUM(Table29[[#This Row],[SREDSTVA GRADSKOG UREDA ZA KULTURU ]:[SREDSTVA IZ OSTALIH IZVORA]])</calculatedColumnFormula>
    </tableColumn>
  </tableColumns>
  <tableStyleInfo name="TableStyleLight1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210" displayName="Table210" ref="A4:E22" totalsRowCount="1" headerRowDxfId="391" dataDxfId="390">
  <autoFilter ref="A4:E21" xr:uid="{00000000-0009-0000-0100-000009000000}"/>
  <tableColumns count="5">
    <tableColumn id="1" xr3:uid="{00000000-0010-0000-0800-000001000000}" name="Redni broj" totalsRowLabel="Total" dataDxfId="389" totalsRowDxfId="388"/>
    <tableColumn id="2" xr3:uid="{00000000-0010-0000-0800-000002000000}" name="Programski izdaci (sve troškove potrebno je specificirati)" dataDxfId="387" totalsRowDxfId="386"/>
    <tableColumn id="3" xr3:uid="{00000000-0010-0000-0800-000003000000}" name="SREDSTVA GRADSKOG UREDA ZA KULTURU " dataDxfId="385" totalsRowDxfId="384"/>
    <tableColumn id="4" xr3:uid="{00000000-0010-0000-0800-000004000000}" name="SREDSTVA IZ OSTALIH IZVORA" dataDxfId="383" totalsRowDxfId="382"/>
    <tableColumn id="5" xr3:uid="{00000000-0010-0000-0800-000005000000}" name="UKUPNO" totalsRowFunction="sum" dataDxfId="381" totalsRowDxfId="380">
      <calculatedColumnFormula>SUM(Table210[[#This Row],[SREDSTVA GRADSKOG UREDA ZA KULTURU ]:[SREDSTVA IZ OSTALIH IZVORA]])</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s-dubrava@ns-dubrava.hr"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ns-dubrava@ns-dubrava.hr"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ns-dubrava@ns-dubrava.hr"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ns-dubrava@ns-dubrava.hr" TargetMode="External"/></Relationships>
</file>

<file path=xl/worksheets/_rels/sheet1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ns-dubrava@ns-dubrava.hr" TargetMode="External"/></Relationships>
</file>

<file path=xl/worksheets/_rels/sheet1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ns-dubrava@ns-dubrava.hr"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ns-dubrava@ns-dubrava.hr" TargetMode="External"/></Relationships>
</file>

<file path=xl/worksheets/_rels/sheet2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ns-dubrava@ns-dubrava.hr" TargetMode="External"/></Relationships>
</file>

<file path=xl/worksheets/_rels/sheet2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ns-dubrava@ns-dubrava.hr" TargetMode="External"/></Relationships>
</file>

<file path=xl/worksheets/_rels/sheet2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3.xm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ns-dubrava@ns-dubrava.hr" TargetMode="External"/></Relationships>
</file>

<file path=xl/worksheets/_rels/sheet2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ns-dubrava.hr/" TargetMode="External"/><Relationship Id="rId1" Type="http://schemas.openxmlformats.org/officeDocument/2006/relationships/hyperlink" Target="mailto:ns-dubrava@ns-dubrava.h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s-dubrava@ns-dubrava.hr"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5.xm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ns-dubrava@ns-dubrava.hr" TargetMode="External"/></Relationships>
</file>

<file path=xl/worksheets/_rels/sheet3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6.xm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ns-dubrava@ns-dubrava.hr" TargetMode="External"/></Relationships>
</file>

<file path=xl/worksheets/_rels/sheet3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ns-dubrava@ns-dubrava.hr" TargetMode="External"/></Relationships>
</file>

<file path=xl/worksheets/_rels/sheet36.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18.xm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ns-dubrava@ns-dubrava.hr" TargetMode="External"/></Relationships>
</file>

<file path=xl/worksheets/_rels/sheet38.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19.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ns-dubrava.hr/" TargetMode="External"/><Relationship Id="rId1" Type="http://schemas.openxmlformats.org/officeDocument/2006/relationships/hyperlink" Target="mailto:ns-dubrava@ns-dubrava.hr"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0.xm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ns-dubrava.hr/" TargetMode="External"/><Relationship Id="rId1" Type="http://schemas.openxmlformats.org/officeDocument/2006/relationships/hyperlink" Target="mailto:ns-dubrava@ns-dubrava.hr" TargetMode="External"/></Relationships>
</file>

<file path=xl/worksheets/_rels/sheet4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1.xm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ns-dubrava@ns-dubrava.hr" TargetMode="External"/></Relationships>
</file>

<file path=xl/worksheets/_rels/sheet4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2.xm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mailto:ns-dubrava@ns-dubrava.hr" TargetMode="External"/></Relationships>
</file>

<file path=xl/worksheets/_rels/sheet46.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3.xm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ns-dubrava@ns-dubrava.hr" TargetMode="External"/></Relationships>
</file>

<file path=xl/worksheets/_rels/sheet4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4.xm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mailto:ns-dubrava@ns-dubrava.h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ns-dubrava@ns-dubrava.hr" TargetMode="External"/></Relationships>
</file>

<file path=xl/worksheets/_rels/sheet5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5.xm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mailto:ns-dubrava@ns-dubrava.hr" TargetMode="External"/></Relationships>
</file>

<file path=xl/worksheets/_rels/sheet52.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drawing" Target="../drawings/drawing26.xm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mailto:ns-dubrava@ns-dubrava.hr" TargetMode="External"/></Relationships>
</file>

<file path=xl/worksheets/_rels/sheet54.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drawing" Target="../drawings/drawing27.xm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mailto:ns-dubrava@ns-dubrava.hr" TargetMode="External"/></Relationships>
</file>

<file path=xl/worksheets/_rels/sheet56.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drawing" Target="../drawings/drawing28.xml"/></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mailto:ns-dubrava@ns-dubrava.hr" TargetMode="External"/></Relationships>
</file>

<file path=xl/worksheets/_rels/sheet58.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drawing" Target="../drawings/drawing29.xml"/></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mailto:ns-dubrava@ns-dubrava.hr"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drawing" Target="../drawings/drawing30.xml"/></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mailto:ns-dubrava@ns-dubrava.hr" TargetMode="External"/></Relationships>
</file>

<file path=xl/worksheets/_rels/sheet6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drawing" Target="../drawings/drawing31.xml"/></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mailto:ns-dubrava@ns-dubrava.hr" TargetMode="External"/></Relationships>
</file>

<file path=xl/worksheets/_rels/sheet6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drawing" Target="../drawings/drawing32.xml"/></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mailto:ns-dubrava@ns-dubrava.hr" TargetMode="External"/></Relationships>
</file>

<file path=xl/worksheets/_rels/sheet66.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drawing" Target="../drawings/drawing33.xml"/></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mailto:ns-dubrava@ns-dubrava.hr" TargetMode="External"/></Relationships>
</file>

<file path=xl/worksheets/_rels/sheet68.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drawing" Target="../drawings/drawing34.xml"/></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mailto:ns-dubrava@ns-dubrava.h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ns-dubrava@ns-dubrava.hr" TargetMode="External"/></Relationships>
</file>

<file path=xl/worksheets/_rels/sheet70.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drawing" Target="../drawings/drawing35.xml"/></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mailto:ns-dubrava@ns-dubrava.hr" TargetMode="External"/></Relationships>
</file>

<file path=xl/worksheets/_rels/sheet72.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drawing" Target="../drawings/drawing36.xml"/></Relationships>
</file>

<file path=xl/worksheets/_rels/sheet73.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mailto:ns-dubrava@ns-dubrava.hr" TargetMode="External"/></Relationships>
</file>

<file path=xl/worksheets/_rels/sheet74.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drawing" Target="../drawings/drawing37.xml"/></Relationships>
</file>

<file path=xl/worksheets/_rels/sheet75.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mailto:ns-dubrava@ns-dubrava.hr" TargetMode="External"/></Relationships>
</file>

<file path=xl/worksheets/_rels/sheet76.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drawing" Target="../drawings/drawing38.xml"/></Relationships>
</file>

<file path=xl/worksheets/_rels/sheet77.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mailto:ns-dubrava@ns-dubrava.hr" TargetMode="External"/></Relationships>
</file>

<file path=xl/worksheets/_rels/sheet78.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drawing" Target="../drawings/drawing39.xml"/></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mailto:ns-dubrava@ns-dubrava.hr"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8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drawing" Target="../drawings/drawing40.xml"/></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mailto:ns-dubrava@ns-dubrava.hr" TargetMode="External"/></Relationships>
</file>

<file path=xl/worksheets/_rels/sheet82.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drawing" Target="../drawings/drawing41.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ns-dubrava@ns-dubrava.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B3:E161"/>
  <sheetViews>
    <sheetView topLeftCell="B1" zoomScale="80" zoomScaleNormal="80" workbookViewId="0">
      <pane ySplit="5" topLeftCell="A6"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68" t="s">
        <v>143</v>
      </c>
    </row>
    <row r="15" spans="2:5" ht="15.75" x14ac:dyDescent="0.25">
      <c r="B15" s="9" t="s">
        <v>9</v>
      </c>
      <c r="C15" s="14"/>
    </row>
    <row r="16" spans="2:5" ht="15.75" x14ac:dyDescent="0.25">
      <c r="B16" s="9" t="s">
        <v>10</v>
      </c>
      <c r="C16" s="13" t="s">
        <v>144</v>
      </c>
    </row>
    <row r="17" spans="2:3" ht="30" x14ac:dyDescent="0.25">
      <c r="B17" s="9" t="s">
        <v>11</v>
      </c>
      <c r="C17" s="51" t="s">
        <v>407</v>
      </c>
    </row>
    <row r="18" spans="2:3" ht="30" x14ac:dyDescent="0.25">
      <c r="B18" s="9" t="s">
        <v>12</v>
      </c>
      <c r="C18" s="51" t="s">
        <v>408</v>
      </c>
    </row>
    <row r="19" spans="2:3" ht="30" x14ac:dyDescent="0.25">
      <c r="B19" s="9" t="s">
        <v>13</v>
      </c>
      <c r="C19" s="51" t="s">
        <v>517</v>
      </c>
    </row>
    <row r="20" spans="2:3" ht="15.75" x14ac:dyDescent="0.25">
      <c r="B20" s="9" t="s">
        <v>14</v>
      </c>
      <c r="C20" s="52">
        <f>C124</f>
        <v>80404</v>
      </c>
    </row>
    <row r="21" spans="2:3" ht="15.75" x14ac:dyDescent="0.25">
      <c r="B21" s="9" t="s">
        <v>15</v>
      </c>
      <c r="C21" s="52">
        <f>'Centri-Čarobno dvorište'!C21+'Centri-Dan po dan'!C21+'Centri-Dani Dubrave'!C21+'Centri-Dječji folklor'!C21+'Centri-Dječji zbor'!C21+'Centri-Glazbena igraonica'!C21+'Centri-Gl.progr.nac.manjine'!C21+'Centri-Kazalisni fasnik'!C21+'Centri-Kazaliste izvan centra'!C21+'Centri-Kroz usicu igle'!C21+'Centri-Kultura u kvartu'!C21+'Centri-Ljeto u Dubravi'!C21+'Centri-MŠ ilustracije i stripa'!C21+'Centri-MŠPU'!C21+'Knjižnična-Monografija NSD'!C21+'Centri-Oprostite, ja se odmaram'!C21+'Centri-Petkomedija'!C21+'Centri-Pokreti u javnom prostor'!C21+'Prigodne kreativne radionice'!C21+'Centri-Slušaj ovo-tribine'!C21+'Centri-Srijedom u kazalište'!C21+'Centri-Suvremeno vrijeme'!C21+'Centri-Tamburaški ansambl'!C21+'Centri-Tri koraka do sreće'!C21+'Centri-Umj.stvaralaštvo za TŽD'!C21+'Centri-Uvod u svijet lik.umj.'!C21+'Centri-Filmski kolosijek'!C21+'Centri-Filmski peron'!C21+'Glazbena-Koncerti klasične,...'!C21+'Filmska-Škola crtanog filma'!C21+'Filmska-KinoKVART'!C21+'Kazališna-Mjesečeve sjene'!C21+'Kazališna-Bit će strašno...'!C21+'Kazališna-Nježni sport'!C21+'Kazališna-Reprizni DKD'!C21+'Kazališna-Noć kazališta 2023'!C21+'Amaterizam-DS subvencionirani'!C21+'Likovna-Galerija Vladimir Filak'!C21+'Likovna-Galerija Kontrast'!C21+'Likovna-Fotogalerija Dubrava'!C21</f>
        <v>1690</v>
      </c>
    </row>
    <row r="22" spans="2:3" ht="15" customHeight="1" x14ac:dyDescent="0.25">
      <c r="B22" s="15"/>
    </row>
    <row r="23" spans="2:3" ht="23.25" customHeight="1" x14ac:dyDescent="0.3">
      <c r="B23" s="117" t="s">
        <v>16</v>
      </c>
      <c r="C23" s="117"/>
    </row>
    <row r="24" spans="2:3" ht="138.75" customHeight="1" x14ac:dyDescent="0.25">
      <c r="B24" s="119" t="s">
        <v>17</v>
      </c>
      <c r="C24" s="121" t="s">
        <v>539</v>
      </c>
    </row>
    <row r="25" spans="2:3" ht="409.5"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100608.66</v>
      </c>
    </row>
    <row r="30" spans="2:3" ht="31.5" x14ac:dyDescent="0.25">
      <c r="B30" s="9" t="s">
        <v>21</v>
      </c>
      <c r="C30" s="19"/>
    </row>
    <row r="31" spans="2:3" ht="31.5" x14ac:dyDescent="0.25">
      <c r="B31" s="9" t="s">
        <v>348</v>
      </c>
      <c r="C31" s="19">
        <v>14997.68</v>
      </c>
    </row>
    <row r="32" spans="2:3" ht="15.75" x14ac:dyDescent="0.25">
      <c r="B32" s="9" t="s">
        <v>23</v>
      </c>
      <c r="C32" s="19"/>
    </row>
    <row r="33" spans="2:4" ht="15.75" x14ac:dyDescent="0.25">
      <c r="B33" s="9" t="s">
        <v>24</v>
      </c>
      <c r="C33" s="19">
        <v>5970</v>
      </c>
    </row>
    <row r="34" spans="2:4" ht="31.5" x14ac:dyDescent="0.25">
      <c r="B34" s="9" t="s">
        <v>25</v>
      </c>
      <c r="C34" s="19">
        <v>104857.76</v>
      </c>
    </row>
    <row r="35" spans="2:4" ht="15.75" x14ac:dyDescent="0.25">
      <c r="B35" s="9" t="s">
        <v>26</v>
      </c>
      <c r="C35" s="19"/>
    </row>
    <row r="36" spans="2:4" ht="21.75" customHeight="1" x14ac:dyDescent="0.25">
      <c r="B36" s="21" t="s">
        <v>27</v>
      </c>
      <c r="C36" s="22">
        <f>SUM(C28:C35)</f>
        <v>226434.09999999998</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36">
        <f>'Centri-Čarobno dvorište'!C45+'Centri-Dan po dan'!C45+'Centri-Dani Dubrave'!C54+'Centri-Dječji folklor'!C44+'Centri-Dječji zbor'!C44+'Centri-Glazbena igraonica'!C44+'Centri-Gl.progr.nac.manjine'!C44+'Centri-Kazalisni fasnik'!C44+'Centri-Kazaliste izvan centra'!C45+'Centri-Kroz usicu igle'!C45+'Centri-Kultura u kvartu'!C45+'Centri-Ljeto u Dubravi'!C44+'Centri-MŠ ilustracije i stripa'!C45+'Centri-MŠPU'!C45+'Knjižnična-Monografija NSD'!C44+'Centri-Oprostite, ja se odmaram'!C46+'Centri-Petkomedija'!C44+'Centri-Pokreti u javnom prostor'!C44+'Prigodne kreativne radionice'!C44+'Centri-Slušaj ovo-tribine'!C44+'Centri-Srijedom u kazalište'!C44+'Centri-Suvremeno vrijeme'!C45+'Centri-Tamburaški ansambl'!C44+'Centri-Tri koraka do sreće'!C44+'Centri-Umj.stvaralaštvo za TŽD'!C45+'Centri-Uvod u svijet lik.umj.'!C44+'Centri-Filmski kolosijek'!C44+'Centri-Filmski peron'!C44+'Glazbena-Koncerti klasične,...'!C44+'Filmska-Škola crtanog filma'!C44+'Filmska-KinoKVART'!C44+'Kazališna-Mjesečeve sjene'!C44+'Kazališna-Bit će strašno...'!C44+'Kazališna-Nježni sport'!C45+'Kazališna-Reprizni DKD'!C46+'Kazališna-Noć kazališta 2023'!C47+'Amaterizam-DS subvencionirani'!C45+'Likovna-Galerija Vladimir Filak'!C46+'Likovna-Galerija Kontrast'!C45+'Likovna-Fotogalerija Dubrava'!C45</f>
        <v>605</v>
      </c>
    </row>
    <row r="46" spans="2:4" ht="15.75" x14ac:dyDescent="0.25">
      <c r="B46" s="9" t="s">
        <v>32</v>
      </c>
      <c r="C46" s="26">
        <f>'Centri-Srijedom u kazalište'!C45+'Centri-Petkomedija'!C45+'Filmska-KinoKVART'!C45+'Kazališna-Reprizni DKD'!C47</f>
        <v>9640</v>
      </c>
    </row>
    <row r="47" spans="2:4" ht="15.75" x14ac:dyDescent="0.25">
      <c r="B47" s="9" t="s">
        <v>33</v>
      </c>
      <c r="C47" s="53">
        <f>C124</f>
        <v>80404</v>
      </c>
    </row>
    <row r="48" spans="2:4" ht="15.75" x14ac:dyDescent="0.25">
      <c r="B48" s="9" t="s">
        <v>34</v>
      </c>
      <c r="C48" s="27">
        <v>39956.82</v>
      </c>
    </row>
    <row r="49" spans="2:3" ht="11.25" customHeight="1" x14ac:dyDescent="0.25">
      <c r="B49" s="28"/>
    </row>
    <row r="50" spans="2:3" ht="22.5" customHeight="1" x14ac:dyDescent="0.25">
      <c r="B50" s="114" t="s">
        <v>35</v>
      </c>
      <c r="C50" s="114"/>
    </row>
    <row r="51" spans="2:3" ht="15.75" x14ac:dyDescent="0.25">
      <c r="B51" s="9" t="s">
        <v>36</v>
      </c>
      <c r="C51" s="26" t="s">
        <v>349</v>
      </c>
    </row>
    <row r="52" spans="2:3" ht="15.75" x14ac:dyDescent="0.25">
      <c r="B52" s="9" t="s">
        <v>37</v>
      </c>
      <c r="C52" s="26">
        <v>0</v>
      </c>
    </row>
    <row r="53" spans="2:3" ht="15.75" x14ac:dyDescent="0.25">
      <c r="B53" s="21" t="s">
        <v>38</v>
      </c>
      <c r="C53" s="26"/>
    </row>
    <row r="54" spans="2:3" ht="15.75" x14ac:dyDescent="0.25">
      <c r="B54" s="9" t="s">
        <v>39</v>
      </c>
      <c r="C54" s="26" t="s">
        <v>349</v>
      </c>
    </row>
    <row r="55" spans="2:3" ht="15.75" x14ac:dyDescent="0.25">
      <c r="B55" s="9" t="s">
        <v>40</v>
      </c>
      <c r="C55" s="26" t="s">
        <v>349</v>
      </c>
    </row>
    <row r="56" spans="2:3" ht="15.75" x14ac:dyDescent="0.25">
      <c r="B56" s="9" t="s">
        <v>41</v>
      </c>
      <c r="C56" s="26" t="s">
        <v>349</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ht="15.75" x14ac:dyDescent="0.25">
      <c r="B114" s="114" t="s">
        <v>75</v>
      </c>
      <c r="C114" s="114"/>
    </row>
    <row r="115" spans="2:3" ht="15.75" x14ac:dyDescent="0.25">
      <c r="B115" s="9" t="s">
        <v>76</v>
      </c>
      <c r="C115" s="40" t="s">
        <v>470</v>
      </c>
    </row>
    <row r="116" spans="2:3" ht="15.75" x14ac:dyDescent="0.25">
      <c r="B116" s="9" t="s">
        <v>77</v>
      </c>
      <c r="C116" s="40" t="s">
        <v>423</v>
      </c>
    </row>
    <row r="117" spans="2:3" ht="15.75" x14ac:dyDescent="0.25">
      <c r="B117" s="9" t="s">
        <v>78</v>
      </c>
      <c r="C117" s="41">
        <v>309</v>
      </c>
    </row>
    <row r="118" spans="2:3" ht="30" x14ac:dyDescent="0.25">
      <c r="B118" s="9" t="s">
        <v>79</v>
      </c>
      <c r="C118" s="51" t="s">
        <v>518</v>
      </c>
    </row>
    <row r="119" spans="2:3" ht="15.75" x14ac:dyDescent="0.25">
      <c r="B119" s="42"/>
      <c r="C119" s="43"/>
    </row>
    <row r="120" spans="2:3" ht="15.75" x14ac:dyDescent="0.25">
      <c r="B120" s="114" t="s">
        <v>80</v>
      </c>
      <c r="C120" s="114"/>
    </row>
    <row r="121" spans="2:3" ht="15.75" x14ac:dyDescent="0.25">
      <c r="B121" s="9" t="s">
        <v>81</v>
      </c>
      <c r="C121" s="41" t="s">
        <v>146</v>
      </c>
    </row>
    <row r="122" spans="2:3" ht="15.75" x14ac:dyDescent="0.25">
      <c r="B122" s="9" t="s">
        <v>82</v>
      </c>
      <c r="C122" s="55">
        <f>'Centri-Čarobno dvorište'!C122+'Centri-Dan po dan'!C122+'Centri-Dani Dubrave'!C131+'Centri-Dječji folklor'!C121+'Centri-Dječji zbor'!C121+'Centri-Glazbena igraonica'!C121+'Centri-Gl.progr.nac.manjine'!C121+'Centri-Kazalisni fasnik'!C121+'Centri-Kazaliste izvan centra'!C122+'Centri-Kroz usicu igle'!C122+'Centri-Kultura u kvartu'!C122+'Centri-Ljeto u Dubravi'!C121+'Centri-MŠ ilustracije i stripa'!C122+'Centri-MŠPU'!C122+'Knjižnična-Monografija NSD'!C121+'Centri-Oprostite, ja se odmaram'!C123+'Centri-Petkomedija'!C121+'Centri-Pokreti u javnom prostor'!C121+'Prigodne kreativne radionice'!C121+'Centri-Slušaj ovo-tribine'!C121+'Centri-Srijedom u kazalište'!C121+'Centri-Suvremeno vrijeme'!C122+'Centri-Tamburaški ansambl'!C121+'Centri-Tri koraka do sreće'!C121+'Centri-Umj.stvaralaštvo za TŽD'!C122+'Centri-Uvod u svijet lik.umj.'!C121+'Centri-Filmski kolosijek'!C121+'Centri-Filmski peron'!C121+'Glazbena-Koncerti klasične,...'!C121+'Filmska-Škola crtanog filma'!C121+'Filmska-KinoKVART'!C121+'Kazališna-Reprizni DKD'!C123+'Kazališna-Noć kazališta 2023'!C124+'Amaterizam-DS subvencionirani'!C122</f>
        <v>1204</v>
      </c>
    </row>
    <row r="123" spans="2:3" ht="15.75" x14ac:dyDescent="0.25">
      <c r="B123" s="9" t="s">
        <v>83</v>
      </c>
      <c r="C123" s="55">
        <f>C124+C125</f>
        <v>82094</v>
      </c>
    </row>
    <row r="124" spans="2:3" ht="15.75" x14ac:dyDescent="0.25">
      <c r="B124" s="9" t="s">
        <v>84</v>
      </c>
      <c r="C124" s="55">
        <f>'Centri-Čarobno dvorište'!C124+'Centri-Dan po dan'!C124+'Centri-Dani Dubrave'!C133+'Centri-Dječji folklor'!C123+'Centri-Dječji zbor'!C123+'Centri-Glazbena igraonica'!C123+'Centri-Gl.progr.nac.manjine'!C123+'Centri-Kazalisni fasnik'!C123+'Centri-Kazaliste izvan centra'!C124+'Centri-Kroz usicu igle'!C124+'Centri-Kultura u kvartu'!C124+'Centri-Ljeto u Dubravi'!C123+'Centri-MŠ ilustracije i stripa'!C124+'Centri-MŠPU'!C124+'Knjižnična-Monografija NSD'!C123+'Centri-Oprostite, ja se odmaram'!C125+'Centri-Petkomedija'!C123+'Centri-Pokreti u javnom prostor'!C123+'Prigodne kreativne radionice'!C123+'Centri-Slušaj ovo-tribine'!C123+'Centri-Srijedom u kazalište'!C123+'Centri-Suvremeno vrijeme'!C124+'Centri-Tamburaški ansambl'!C123+'Centri-Tri koraka do sreće'!C123+'Centri-Uvod u svijet lik.umj.'!C123+'Centri-Filmski kolosijek'!C123+'Centri-Filmski peron'!C123+'Glazbena-Koncerti klasične,...'!C123+'Filmska-Škola crtanog filma'!C123+'Filmska-KinoKVART'!C123+'Kazališna-Mjesečeve sjene'!C123+'Kazališna-Bit će strašno...'!C123+'Kazališna-Nježni sport'!C124+'Kazališna-Reprizni DKD'!C125+'Kazališna-Noć kazališta 2023'!C126+'Amaterizam-DS subvencionirani'!C124+'Likovna-Galerija Vladimir Filak'!C125+'Likovna-Galerija Kontrast'!C124+'Likovna-Fotogalerija Dubrava'!C124</f>
        <v>80404</v>
      </c>
    </row>
    <row r="125" spans="2:3" ht="31.5" x14ac:dyDescent="0.25">
      <c r="B125" s="9" t="s">
        <v>85</v>
      </c>
      <c r="C125" s="55">
        <f>C21</f>
        <v>1690</v>
      </c>
    </row>
    <row r="126" spans="2:3" ht="15.75" x14ac:dyDescent="0.25">
      <c r="B126" s="42"/>
      <c r="C126" s="43"/>
    </row>
    <row r="127" spans="2:3" ht="15.75" x14ac:dyDescent="0.25">
      <c r="B127" s="114" t="s">
        <v>86</v>
      </c>
      <c r="C127" s="114"/>
    </row>
    <row r="128" spans="2:3" ht="15.75" x14ac:dyDescent="0.25">
      <c r="B128" s="9" t="s">
        <v>87</v>
      </c>
      <c r="C128" s="41" t="s">
        <v>163</v>
      </c>
    </row>
    <row r="129" spans="2:3" ht="15.75" x14ac:dyDescent="0.25">
      <c r="B129" s="9" t="s">
        <v>88</v>
      </c>
      <c r="C129" s="41" t="s">
        <v>520</v>
      </c>
    </row>
    <row r="130" spans="2:3" ht="15.75" x14ac:dyDescent="0.25">
      <c r="B130" s="9" t="s">
        <v>89</v>
      </c>
      <c r="C130" s="41" t="s">
        <v>409</v>
      </c>
    </row>
    <row r="131" spans="2:3" ht="15.75" x14ac:dyDescent="0.25">
      <c r="B131" s="10" t="s">
        <v>90</v>
      </c>
      <c r="C131" s="44" t="s">
        <v>521</v>
      </c>
    </row>
    <row r="132" spans="2:3" ht="15.75" x14ac:dyDescent="0.25">
      <c r="B132" s="9" t="s">
        <v>91</v>
      </c>
      <c r="C132" s="41" t="s">
        <v>163</v>
      </c>
    </row>
    <row r="133" spans="2:3" ht="15.75" x14ac:dyDescent="0.25">
      <c r="B133" s="9" t="s">
        <v>92</v>
      </c>
      <c r="C133" s="44" t="s">
        <v>349</v>
      </c>
    </row>
    <row r="134" spans="2:3" ht="15.75" x14ac:dyDescent="0.25">
      <c r="B134" s="9" t="s">
        <v>93</v>
      </c>
      <c r="C134" s="41" t="s">
        <v>410</v>
      </c>
    </row>
    <row r="135" spans="2:3" ht="15.75" x14ac:dyDescent="0.25">
      <c r="B135" s="9" t="s">
        <v>94</v>
      </c>
      <c r="C135" s="41" t="s">
        <v>177</v>
      </c>
    </row>
    <row r="136" spans="2:3" ht="15.75" x14ac:dyDescent="0.25">
      <c r="B136" s="9" t="s">
        <v>95</v>
      </c>
      <c r="C136" s="41" t="s">
        <v>411</v>
      </c>
    </row>
    <row r="137" spans="2:3" ht="15.75" x14ac:dyDescent="0.25">
      <c r="B137" s="42"/>
      <c r="C137" s="43"/>
    </row>
    <row r="138" spans="2:3" ht="15.75" x14ac:dyDescent="0.25">
      <c r="B138" s="114" t="s">
        <v>96</v>
      </c>
      <c r="C138" s="114"/>
    </row>
    <row r="139" spans="2:3" ht="15.75" x14ac:dyDescent="0.25">
      <c r="B139" s="45" t="s">
        <v>97</v>
      </c>
      <c r="C139" s="111">
        <f>C140+C143+C148+C157</f>
        <v>226434.1</v>
      </c>
    </row>
    <row r="140" spans="2:3" ht="15.75" x14ac:dyDescent="0.25">
      <c r="B140" s="45" t="s">
        <v>98</v>
      </c>
      <c r="C140" s="111">
        <f>C141+C142</f>
        <v>3211.91</v>
      </c>
    </row>
    <row r="141" spans="2:3" ht="15.75" x14ac:dyDescent="0.25">
      <c r="B141" s="47" t="s">
        <v>113</v>
      </c>
      <c r="C141" s="46">
        <v>1333.11</v>
      </c>
    </row>
    <row r="142" spans="2:3" ht="15.75" x14ac:dyDescent="0.25">
      <c r="B142" s="47" t="s">
        <v>99</v>
      </c>
      <c r="C142" s="46">
        <v>1878.8</v>
      </c>
    </row>
    <row r="143" spans="2:3" ht="15.75" x14ac:dyDescent="0.25">
      <c r="B143" s="45" t="s">
        <v>100</v>
      </c>
      <c r="C143" s="111">
        <f>SUM(C144:C147)</f>
        <v>12753.349999999999</v>
      </c>
    </row>
    <row r="144" spans="2:3" ht="15.75" x14ac:dyDescent="0.25">
      <c r="B144" s="47" t="s">
        <v>101</v>
      </c>
      <c r="C144" s="46">
        <v>4003.07</v>
      </c>
    </row>
    <row r="145" spans="2:3" ht="15.75" x14ac:dyDescent="0.25">
      <c r="B145" s="47" t="s">
        <v>102</v>
      </c>
      <c r="C145" s="46">
        <v>8258.7099999999991</v>
      </c>
    </row>
    <row r="146" spans="2:3" ht="15.75" x14ac:dyDescent="0.25">
      <c r="B146" s="47" t="s">
        <v>120</v>
      </c>
      <c r="C146" s="46">
        <v>491.57</v>
      </c>
    </row>
    <row r="147" spans="2:3" ht="15.75" x14ac:dyDescent="0.25">
      <c r="B147" s="47" t="s">
        <v>114</v>
      </c>
      <c r="C147" s="46"/>
    </row>
    <row r="148" spans="2:3" ht="15.75" x14ac:dyDescent="0.25">
      <c r="B148" s="45" t="s">
        <v>103</v>
      </c>
      <c r="C148" s="111">
        <f>SUM(C149:C154)</f>
        <v>203155.76</v>
      </c>
    </row>
    <row r="149" spans="2:3" ht="15.75" x14ac:dyDescent="0.25">
      <c r="B149" s="47" t="s">
        <v>115</v>
      </c>
      <c r="C149" s="46">
        <v>1298.0899999999999</v>
      </c>
    </row>
    <row r="150" spans="2:3" ht="15.75" x14ac:dyDescent="0.25">
      <c r="B150" s="47" t="s">
        <v>116</v>
      </c>
      <c r="C150" s="46">
        <v>899.2</v>
      </c>
    </row>
    <row r="151" spans="2:3" ht="15.75" x14ac:dyDescent="0.25">
      <c r="B151" s="47" t="s">
        <v>104</v>
      </c>
      <c r="C151" s="46">
        <v>5492.88</v>
      </c>
    </row>
    <row r="152" spans="2:3" ht="15.75" x14ac:dyDescent="0.25">
      <c r="B152" s="47" t="s">
        <v>105</v>
      </c>
      <c r="C152" s="46">
        <v>1352.5</v>
      </c>
    </row>
    <row r="153" spans="2:3" ht="15.75" x14ac:dyDescent="0.25">
      <c r="B153" s="47" t="s">
        <v>106</v>
      </c>
      <c r="C153" s="46">
        <v>177673.13</v>
      </c>
    </row>
    <row r="154" spans="2:3" ht="15.75" x14ac:dyDescent="0.25">
      <c r="B154" s="47" t="s">
        <v>107</v>
      </c>
      <c r="C154" s="46">
        <v>16439.96</v>
      </c>
    </row>
    <row r="155" spans="2:3" ht="15.75" x14ac:dyDescent="0.25">
      <c r="B155" s="45" t="s">
        <v>119</v>
      </c>
      <c r="C155" s="46"/>
    </row>
    <row r="156" spans="2:3" ht="15.75" x14ac:dyDescent="0.25">
      <c r="B156" s="47" t="s">
        <v>119</v>
      </c>
      <c r="C156" s="46"/>
    </row>
    <row r="157" spans="2:3" ht="15.75" x14ac:dyDescent="0.25">
      <c r="B157" s="45" t="s">
        <v>108</v>
      </c>
      <c r="C157" s="111">
        <f>SUM(C158:C161)</f>
        <v>7313.08</v>
      </c>
    </row>
    <row r="158" spans="2:3" ht="15.75" x14ac:dyDescent="0.25">
      <c r="B158" s="47" t="s">
        <v>109</v>
      </c>
      <c r="C158" s="46"/>
    </row>
    <row r="159" spans="2:3" ht="15.75" x14ac:dyDescent="0.25">
      <c r="B159" s="47" t="s">
        <v>118</v>
      </c>
      <c r="C159" s="46">
        <v>371.62</v>
      </c>
    </row>
    <row r="160" spans="2:3" ht="15.75" x14ac:dyDescent="0.25">
      <c r="B160" s="47" t="s">
        <v>117</v>
      </c>
      <c r="C160" s="46">
        <v>1954.35</v>
      </c>
    </row>
    <row r="161" spans="2:3" ht="15.75" x14ac:dyDescent="0.25">
      <c r="B161" s="47" t="s">
        <v>108</v>
      </c>
      <c r="C161" s="46">
        <v>4987.1099999999997</v>
      </c>
    </row>
  </sheetData>
  <sheetProtection selectLockedCells="1"/>
  <mergeCells count="22">
    <mergeCell ref="B50:C50"/>
    <mergeCell ref="B7:C7"/>
    <mergeCell ref="B23:C23"/>
    <mergeCell ref="B27:C27"/>
    <mergeCell ref="B38:C38"/>
    <mergeCell ref="B44:C44"/>
    <mergeCell ref="B24:B25"/>
    <mergeCell ref="C24:C25"/>
    <mergeCell ref="B92:C92"/>
    <mergeCell ref="B103:C103"/>
    <mergeCell ref="B100:C100"/>
    <mergeCell ref="B59:C59"/>
    <mergeCell ref="B61:C61"/>
    <mergeCell ref="B73:C73"/>
    <mergeCell ref="B80:C80"/>
    <mergeCell ref="B87:C87"/>
    <mergeCell ref="B138:C138"/>
    <mergeCell ref="B108:C108"/>
    <mergeCell ref="B112:C112"/>
    <mergeCell ref="B114:C114"/>
    <mergeCell ref="B120:C120"/>
    <mergeCell ref="B127:C127"/>
  </mergeCells>
  <hyperlinks>
    <hyperlink ref="B42" location="PROG.IZDACI!A1" display="KLIKNITE OVDJE I UNESITE PODATKE U TABLICU " xr:uid="{00000000-0004-0000-0000-000000000000}"/>
    <hyperlink ref="B105" location="'KGZ2'!A1" display="KLIKNITE OVDJE I UNESITE PODATKE U TABLICU " xr:uid="{00000000-0004-0000-0000-000001000000}"/>
    <hyperlink ref="B109" location="'KGZ1'!A1" display="KLIKNITE OVDJE I UNESITE PODATKE U TABLICU " xr:uid="{00000000-0004-0000-0000-000002000000}"/>
    <hyperlink ref="C14" r:id="rId1" xr:uid="{00000000-0004-0000-00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E22"/>
  <sheetViews>
    <sheetView showGridLines="0" showRowColHeaders="0" zoomScale="66" zoomScaleNormal="66"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SUM(Table26[[#This Row],[SREDSTVA GRADSKOG UREDA ZA KULTURU ]:[SREDSTVA IZ OSTALIH IZVORA]])</f>
        <v>0</v>
      </c>
    </row>
    <row r="6" spans="1:5" x14ac:dyDescent="0.25">
      <c r="A6" s="26" t="s">
        <v>122</v>
      </c>
      <c r="B6" s="47" t="s">
        <v>99</v>
      </c>
      <c r="C6" s="32"/>
      <c r="D6" s="32"/>
      <c r="E6" s="32">
        <f>SUM(Table26[[#This Row],[SREDSTVA GRADSKOG UREDA ZA KULTURU ]:[SREDSTVA IZ OSTALIH IZVORA]])</f>
        <v>0</v>
      </c>
    </row>
    <row r="7" spans="1:5" x14ac:dyDescent="0.25">
      <c r="A7" s="26" t="s">
        <v>123</v>
      </c>
      <c r="B7" s="47" t="s">
        <v>101</v>
      </c>
      <c r="C7" s="32"/>
      <c r="D7" s="32"/>
      <c r="E7" s="32">
        <f>SUM(Table26[[#This Row],[SREDSTVA GRADSKOG UREDA ZA KULTURU ]:[SREDSTVA IZ OSTALIH IZVORA]])</f>
        <v>0</v>
      </c>
    </row>
    <row r="8" spans="1:5" x14ac:dyDescent="0.25">
      <c r="A8" s="26" t="s">
        <v>124</v>
      </c>
      <c r="B8" s="47" t="s">
        <v>102</v>
      </c>
      <c r="C8" s="32"/>
      <c r="D8" s="32"/>
      <c r="E8" s="32">
        <f>SUM(Table26[[#This Row],[SREDSTVA GRADSKOG UREDA ZA KULTURU ]:[SREDSTVA IZ OSTALIH IZVORA]])</f>
        <v>0</v>
      </c>
    </row>
    <row r="9" spans="1:5" x14ac:dyDescent="0.25">
      <c r="A9" s="26" t="s">
        <v>125</v>
      </c>
      <c r="B9" s="47" t="s">
        <v>120</v>
      </c>
      <c r="C9" s="32"/>
      <c r="D9" s="32"/>
      <c r="E9" s="32">
        <f>SUM(Table26[[#This Row],[SREDSTVA GRADSKOG UREDA ZA KULTURU ]:[SREDSTVA IZ OSTALIH IZVORA]])</f>
        <v>0</v>
      </c>
    </row>
    <row r="10" spans="1:5" x14ac:dyDescent="0.25">
      <c r="A10" s="26" t="s">
        <v>126</v>
      </c>
      <c r="B10" s="47" t="s">
        <v>114</v>
      </c>
      <c r="C10" s="32"/>
      <c r="D10" s="32"/>
      <c r="E10" s="32">
        <f>SUM(Table26[[#This Row],[SREDSTVA GRADSKOG UREDA ZA KULTURU ]:[SREDSTVA IZ OSTALIH IZVORA]])</f>
        <v>0</v>
      </c>
    </row>
    <row r="11" spans="1:5" x14ac:dyDescent="0.25">
      <c r="A11" s="26" t="s">
        <v>127</v>
      </c>
      <c r="B11" s="47" t="s">
        <v>115</v>
      </c>
      <c r="C11" s="32"/>
      <c r="D11" s="32"/>
      <c r="E11" s="32">
        <f>SUM(Table26[[#This Row],[SREDSTVA GRADSKOG UREDA ZA KULTURU ]:[SREDSTVA IZ OSTALIH IZVORA]])</f>
        <v>0</v>
      </c>
    </row>
    <row r="12" spans="1:5" x14ac:dyDescent="0.25">
      <c r="A12" s="26" t="s">
        <v>128</v>
      </c>
      <c r="B12" s="47" t="s">
        <v>116</v>
      </c>
      <c r="C12" s="32"/>
      <c r="D12" s="32"/>
      <c r="E12" s="32">
        <f>SUM(Table26[[#This Row],[SREDSTVA GRADSKOG UREDA ZA KULTURU ]:[SREDSTVA IZ OSTALIH IZVORA]])</f>
        <v>0</v>
      </c>
    </row>
    <row r="13" spans="1:5" x14ac:dyDescent="0.25">
      <c r="A13" s="26" t="s">
        <v>129</v>
      </c>
      <c r="B13" s="47" t="s">
        <v>104</v>
      </c>
      <c r="C13" s="32"/>
      <c r="D13" s="32"/>
      <c r="E13" s="32">
        <f>SUM(Table26[[#This Row],[SREDSTVA GRADSKOG UREDA ZA KULTURU ]:[SREDSTVA IZ OSTALIH IZVORA]])</f>
        <v>0</v>
      </c>
    </row>
    <row r="14" spans="1:5" x14ac:dyDescent="0.25">
      <c r="A14" s="26" t="s">
        <v>130</v>
      </c>
      <c r="B14" s="47" t="s">
        <v>105</v>
      </c>
      <c r="C14" s="32"/>
      <c r="D14" s="32"/>
      <c r="E14" s="32">
        <f>SUM(Table26[[#This Row],[SREDSTVA GRADSKOG UREDA ZA KULTURU ]:[SREDSTVA IZ OSTALIH IZVORA]])</f>
        <v>0</v>
      </c>
    </row>
    <row r="15" spans="1:5" x14ac:dyDescent="0.25">
      <c r="A15" s="26" t="s">
        <v>131</v>
      </c>
      <c r="B15" s="47" t="s">
        <v>106</v>
      </c>
      <c r="C15" s="32">
        <v>607.44000000000005</v>
      </c>
      <c r="D15" s="32"/>
      <c r="E15" s="32">
        <f>SUM(Table26[[#This Row],[SREDSTVA GRADSKOG UREDA ZA KULTURU ]:[SREDSTVA IZ OSTALIH IZVORA]])</f>
        <v>607.44000000000005</v>
      </c>
    </row>
    <row r="16" spans="1:5" x14ac:dyDescent="0.25">
      <c r="A16" s="26" t="s">
        <v>132</v>
      </c>
      <c r="B16" s="47" t="s">
        <v>107</v>
      </c>
      <c r="C16" s="32"/>
      <c r="D16" s="32"/>
      <c r="E16" s="32">
        <f>SUM(Table26[[#This Row],[SREDSTVA GRADSKOG UREDA ZA KULTURU ]:[SREDSTVA IZ OSTALIH IZVORA]])</f>
        <v>0</v>
      </c>
    </row>
    <row r="17" spans="1:5" x14ac:dyDescent="0.25">
      <c r="A17" s="26" t="s">
        <v>133</v>
      </c>
      <c r="B17" s="47" t="s">
        <v>119</v>
      </c>
      <c r="C17" s="32"/>
      <c r="D17" s="32"/>
      <c r="E17" s="32">
        <f>SUM(Table26[[#This Row],[SREDSTVA GRADSKOG UREDA ZA KULTURU ]:[SREDSTVA IZ OSTALIH IZVORA]])</f>
        <v>0</v>
      </c>
    </row>
    <row r="18" spans="1:5" x14ac:dyDescent="0.25">
      <c r="A18" s="26" t="s">
        <v>134</v>
      </c>
      <c r="B18" s="47" t="s">
        <v>109</v>
      </c>
      <c r="C18" s="32"/>
      <c r="D18" s="32"/>
      <c r="E18" s="32">
        <f>SUM(Table26[[#This Row],[SREDSTVA GRADSKOG UREDA ZA KULTURU ]:[SREDSTVA IZ OSTALIH IZVORA]])</f>
        <v>0</v>
      </c>
    </row>
    <row r="19" spans="1:5" x14ac:dyDescent="0.25">
      <c r="A19" s="26" t="s">
        <v>135</v>
      </c>
      <c r="B19" s="47" t="s">
        <v>118</v>
      </c>
      <c r="C19" s="32"/>
      <c r="D19" s="32"/>
      <c r="E19" s="32">
        <f>SUM(Table26[[#This Row],[SREDSTVA GRADSKOG UREDA ZA KULTURU ]:[SREDSTVA IZ OSTALIH IZVORA]])</f>
        <v>0</v>
      </c>
    </row>
    <row r="20" spans="1:5" x14ac:dyDescent="0.25">
      <c r="A20" s="26" t="s">
        <v>136</v>
      </c>
      <c r="B20" s="47" t="s">
        <v>117</v>
      </c>
      <c r="C20" s="33">
        <v>77.989999999999995</v>
      </c>
      <c r="D20" s="33"/>
      <c r="E20" s="33">
        <f>SUM(Table26[[#This Row],[SREDSTVA GRADSKOG UREDA ZA KULTURU ]:[SREDSTVA IZ OSTALIH IZVORA]])</f>
        <v>77.989999999999995</v>
      </c>
    </row>
    <row r="21" spans="1:5" x14ac:dyDescent="0.25">
      <c r="A21" s="26" t="s">
        <v>137</v>
      </c>
      <c r="B21" s="47" t="s">
        <v>108</v>
      </c>
      <c r="C21" s="32"/>
      <c r="D21" s="32"/>
      <c r="E21" s="32">
        <f>SUM(Table26[[#This Row],[SREDSTVA GRADSKOG UREDA ZA KULTURU ]:[SREDSTVA IZ OSTALIH IZVORA]])</f>
        <v>0</v>
      </c>
    </row>
    <row r="22" spans="1:5" x14ac:dyDescent="0.25">
      <c r="A22" s="79" t="s">
        <v>47</v>
      </c>
      <c r="B22" s="79"/>
      <c r="C22" s="80"/>
      <c r="D22" s="80"/>
      <c r="E22" s="81">
        <f>SUBTOTAL(109,Table26[UKUPNO])</f>
        <v>685.43000000000006</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249977111117893"/>
  </sheetPr>
  <dimension ref="B3:E160"/>
  <sheetViews>
    <sheetView zoomScale="70" zoomScaleNormal="70" workbookViewId="0">
      <pane ySplit="5" topLeftCell="A134"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3" t="s">
        <v>180</v>
      </c>
    </row>
    <row r="18" spans="2:3" ht="15.75" x14ac:dyDescent="0.25">
      <c r="B18" s="9" t="s">
        <v>12</v>
      </c>
      <c r="C18" s="13" t="s">
        <v>376</v>
      </c>
    </row>
    <row r="19" spans="2:3" ht="15.75" x14ac:dyDescent="0.25">
      <c r="B19" s="9" t="s">
        <v>13</v>
      </c>
      <c r="C19" s="13" t="s">
        <v>381</v>
      </c>
    </row>
    <row r="20" spans="2:3" ht="15.75" x14ac:dyDescent="0.25">
      <c r="B20" s="9" t="s">
        <v>14</v>
      </c>
      <c r="C20" s="14">
        <v>250</v>
      </c>
    </row>
    <row r="21" spans="2:3" ht="15.75" x14ac:dyDescent="0.25">
      <c r="B21" s="9" t="s">
        <v>15</v>
      </c>
      <c r="C21" s="14">
        <v>30</v>
      </c>
    </row>
    <row r="22" spans="2:3" ht="15" customHeight="1" x14ac:dyDescent="0.25">
      <c r="B22" s="15"/>
    </row>
    <row r="23" spans="2:3" ht="23.25" customHeight="1" x14ac:dyDescent="0.25">
      <c r="B23" s="117" t="s">
        <v>16</v>
      </c>
      <c r="C23" s="117"/>
    </row>
    <row r="24" spans="2:3" ht="312.75" customHeight="1" x14ac:dyDescent="0.25">
      <c r="B24" s="16" t="s">
        <v>17</v>
      </c>
      <c r="C24" s="57" t="s">
        <v>373</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t="s">
        <v>374</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3">
      <c r="B44" s="36" t="s">
        <v>111</v>
      </c>
      <c r="C44" s="36">
        <v>2</v>
      </c>
    </row>
    <row r="45" spans="2:4" ht="15.75" x14ac:dyDescent="0.25">
      <c r="B45" s="9" t="s">
        <v>32</v>
      </c>
      <c r="C45" s="84" t="s">
        <v>147</v>
      </c>
    </row>
    <row r="46" spans="2:4" ht="15.75" x14ac:dyDescent="0.25">
      <c r="B46" s="9" t="s">
        <v>33</v>
      </c>
      <c r="C46" s="26">
        <v>250</v>
      </c>
    </row>
    <row r="47" spans="2:4" ht="15.75" x14ac:dyDescent="0.25">
      <c r="B47" s="9" t="s">
        <v>34</v>
      </c>
      <c r="C47" s="27">
        <v>0</v>
      </c>
    </row>
    <row r="48" spans="2:4" ht="11.25" customHeight="1" x14ac:dyDescent="0.25">
      <c r="B48" s="28"/>
    </row>
    <row r="49" spans="2:3" ht="22.5" customHeight="1" x14ac:dyDescent="0.25">
      <c r="B49" s="114" t="s">
        <v>35</v>
      </c>
      <c r="C49" s="114"/>
    </row>
    <row r="50" spans="2:3" ht="15.75" x14ac:dyDescent="0.25">
      <c r="B50" s="9" t="s">
        <v>36</v>
      </c>
      <c r="C50" s="26" t="s">
        <v>377</v>
      </c>
    </row>
    <row r="51" spans="2:3" ht="15.75" x14ac:dyDescent="0.25">
      <c r="B51" s="9" t="s">
        <v>37</v>
      </c>
      <c r="C51" s="84" t="s">
        <v>147</v>
      </c>
    </row>
    <row r="52" spans="2:3" ht="15.75" x14ac:dyDescent="0.25">
      <c r="B52" s="21" t="s">
        <v>38</v>
      </c>
      <c r="C52" s="26"/>
    </row>
    <row r="53" spans="2:3" ht="15.75" x14ac:dyDescent="0.25">
      <c r="B53" s="9" t="s">
        <v>39</v>
      </c>
      <c r="C53" s="26" t="s">
        <v>375</v>
      </c>
    </row>
    <row r="54" spans="2:3" ht="15.75" x14ac:dyDescent="0.25">
      <c r="B54" s="9" t="s">
        <v>40</v>
      </c>
      <c r="C54" s="26" t="s">
        <v>152</v>
      </c>
    </row>
    <row r="55" spans="2:3" ht="15.75" x14ac:dyDescent="0.25">
      <c r="B55" s="9" t="s">
        <v>41</v>
      </c>
      <c r="C55" s="26" t="s">
        <v>152</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x14ac:dyDescent="0.3">
      <c r="B108" s="24" t="s">
        <v>30</v>
      </c>
    </row>
    <row r="111" spans="2:5" ht="15.75" x14ac:dyDescent="0.25">
      <c r="B111" s="115" t="s">
        <v>110</v>
      </c>
      <c r="C111" s="115"/>
    </row>
    <row r="112" spans="2:5" ht="15.6" x14ac:dyDescent="0.35">
      <c r="B112" s="28"/>
      <c r="C112"/>
    </row>
    <row r="113" spans="2:3" x14ac:dyDescent="0.3">
      <c r="B113" s="114" t="s">
        <v>75</v>
      </c>
      <c r="C113" s="114"/>
    </row>
    <row r="114" spans="2:3" ht="15.75" x14ac:dyDescent="0.25">
      <c r="B114" s="9" t="s">
        <v>76</v>
      </c>
      <c r="C114" s="40" t="s">
        <v>380</v>
      </c>
    </row>
    <row r="115" spans="2:3" ht="15.75" x14ac:dyDescent="0.25">
      <c r="B115" s="9" t="s">
        <v>77</v>
      </c>
      <c r="C115" s="40" t="s">
        <v>378</v>
      </c>
    </row>
    <row r="116" spans="2:3" ht="15.6" x14ac:dyDescent="0.3">
      <c r="B116" s="9" t="s">
        <v>78</v>
      </c>
      <c r="C116" s="41">
        <v>7</v>
      </c>
    </row>
    <row r="117" spans="2:3" ht="15.75" x14ac:dyDescent="0.25">
      <c r="B117" s="9" t="s">
        <v>79</v>
      </c>
      <c r="C117" s="41" t="s">
        <v>379</v>
      </c>
    </row>
    <row r="118" spans="2:3" ht="15.6" x14ac:dyDescent="0.3">
      <c r="B118" s="42"/>
      <c r="C118" s="43"/>
    </row>
    <row r="119" spans="2:3" x14ac:dyDescent="0.3">
      <c r="B119" s="114" t="s">
        <v>80</v>
      </c>
      <c r="C119" s="114"/>
    </row>
    <row r="120" spans="2:3" ht="15.75" x14ac:dyDescent="0.25">
      <c r="B120" s="9" t="s">
        <v>81</v>
      </c>
      <c r="C120" s="41" t="s">
        <v>372</v>
      </c>
    </row>
    <row r="121" spans="2:3" ht="15.6" x14ac:dyDescent="0.3">
      <c r="B121" s="9" t="s">
        <v>82</v>
      </c>
      <c r="C121" s="41">
        <v>15</v>
      </c>
    </row>
    <row r="122" spans="2:3" ht="15.6" x14ac:dyDescent="0.3">
      <c r="B122" s="9" t="s">
        <v>83</v>
      </c>
      <c r="C122" s="41">
        <v>15</v>
      </c>
    </row>
    <row r="123" spans="2:3" ht="15.6" x14ac:dyDescent="0.3">
      <c r="B123" s="9" t="s">
        <v>84</v>
      </c>
      <c r="C123" s="41">
        <v>250</v>
      </c>
    </row>
    <row r="124" spans="2:3" ht="31.5" x14ac:dyDescent="0.25">
      <c r="B124" s="9" t="s">
        <v>85</v>
      </c>
      <c r="C124" s="41">
        <v>2</v>
      </c>
    </row>
    <row r="125" spans="2:3" ht="15.6" x14ac:dyDescent="0.3">
      <c r="B125" s="42"/>
      <c r="C125" s="43"/>
    </row>
    <row r="126" spans="2:3" x14ac:dyDescent="0.3">
      <c r="B126" s="114" t="s">
        <v>86</v>
      </c>
      <c r="C126" s="114"/>
    </row>
    <row r="127" spans="2:3" ht="15.6" x14ac:dyDescent="0.3">
      <c r="B127" s="9" t="s">
        <v>87</v>
      </c>
      <c r="C127" s="41" t="s">
        <v>522</v>
      </c>
    </row>
    <row r="128" spans="2:3" ht="15.6" x14ac:dyDescent="0.3">
      <c r="B128" s="9" t="s">
        <v>88</v>
      </c>
      <c r="C128" s="41" t="s">
        <v>151</v>
      </c>
    </row>
    <row r="129" spans="2:3" ht="15.6" x14ac:dyDescent="0.3">
      <c r="B129" s="9" t="s">
        <v>89</v>
      </c>
      <c r="C129" s="41" t="s">
        <v>152</v>
      </c>
    </row>
    <row r="130" spans="2:3" ht="15.75" x14ac:dyDescent="0.25">
      <c r="B130" s="10" t="s">
        <v>90</v>
      </c>
      <c r="C130" s="44">
        <v>0</v>
      </c>
    </row>
    <row r="131" spans="2:3" ht="15.75" x14ac:dyDescent="0.25">
      <c r="B131" s="9" t="s">
        <v>91</v>
      </c>
      <c r="C131" s="41" t="s">
        <v>152</v>
      </c>
    </row>
    <row r="132" spans="2:3" ht="15.75" x14ac:dyDescent="0.25">
      <c r="B132" s="9" t="s">
        <v>92</v>
      </c>
      <c r="C132" s="44">
        <v>0</v>
      </c>
    </row>
    <row r="133" spans="2:3" ht="15.75" x14ac:dyDescent="0.25">
      <c r="B133" s="9" t="s">
        <v>93</v>
      </c>
      <c r="C133" s="41" t="s">
        <v>153</v>
      </c>
    </row>
    <row r="134" spans="2:3" ht="15.75" x14ac:dyDescent="0.25">
      <c r="B134" s="9" t="s">
        <v>94</v>
      </c>
      <c r="C134" s="41" t="s">
        <v>177</v>
      </c>
    </row>
    <row r="135" spans="2:3" ht="15.75" x14ac:dyDescent="0.25">
      <c r="B135" s="9" t="s">
        <v>95</v>
      </c>
      <c r="C135" s="41" t="s">
        <v>179</v>
      </c>
    </row>
    <row r="136" spans="2:3" ht="15.75" x14ac:dyDescent="0.25">
      <c r="B136" s="42"/>
      <c r="C136" s="43"/>
    </row>
    <row r="137" spans="2:3" ht="15.75" x14ac:dyDescent="0.25">
      <c r="B137" s="114" t="s">
        <v>96</v>
      </c>
      <c r="C137" s="114"/>
    </row>
    <row r="138" spans="2:3" ht="15.75" x14ac:dyDescent="0.2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Dječji zbor-PROG.IZDACI '!A1" display="KLIKNITE OVDJE I UNESITE PODATKE U TABLICU " xr:uid="{00000000-0004-0000-0A00-000000000000}"/>
    <hyperlink ref="B104" location="'KGZ2'!A1" display="KLIKNITE OVDJE I UNESITE PODATKE U TABLICU " xr:uid="{00000000-0004-0000-0A00-000001000000}"/>
    <hyperlink ref="B108" location="'KGZ1'!A1" display="KLIKNITE OVDJE I UNESITE PODATKE U TABLICU " xr:uid="{00000000-0004-0000-0A00-000002000000}"/>
    <hyperlink ref="C14" r:id="rId1" xr:uid="{00000000-0004-0000-0A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22"/>
  <sheetViews>
    <sheetView showGridLines="0" showRowColHeaders="0" topLeftCell="B1" zoomScale="81" zoomScaleNormal="81"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SUM(Table27[[#This Row],[SREDSTVA GRADSKOG UREDA ZA KULTURU ]:[SREDSTVA IZ OSTALIH IZVORA]])</f>
        <v>0</v>
      </c>
    </row>
    <row r="6" spans="1:5" x14ac:dyDescent="0.25">
      <c r="A6" s="26" t="s">
        <v>122</v>
      </c>
      <c r="B6" s="47" t="s">
        <v>99</v>
      </c>
      <c r="C6" s="32"/>
      <c r="D6" s="32"/>
      <c r="E6" s="32">
        <f>SUM(Table27[[#This Row],[SREDSTVA GRADSKOG UREDA ZA KULTURU ]:[SREDSTVA IZ OSTALIH IZVORA]])</f>
        <v>0</v>
      </c>
    </row>
    <row r="7" spans="1:5" x14ac:dyDescent="0.25">
      <c r="A7" s="26" t="s">
        <v>123</v>
      </c>
      <c r="B7" s="47" t="s">
        <v>101</v>
      </c>
      <c r="C7" s="32"/>
      <c r="D7" s="32"/>
      <c r="E7" s="32">
        <f>SUM(Table27[[#This Row],[SREDSTVA GRADSKOG UREDA ZA KULTURU ]:[SREDSTVA IZ OSTALIH IZVORA]])</f>
        <v>0</v>
      </c>
    </row>
    <row r="8" spans="1:5" x14ac:dyDescent="0.25">
      <c r="A8" s="26" t="s">
        <v>124</v>
      </c>
      <c r="B8" s="47" t="s">
        <v>102</v>
      </c>
      <c r="C8" s="32"/>
      <c r="D8" s="32"/>
      <c r="E8" s="32">
        <f>SUM(Table27[[#This Row],[SREDSTVA GRADSKOG UREDA ZA KULTURU ]:[SREDSTVA IZ OSTALIH IZVORA]])</f>
        <v>0</v>
      </c>
    </row>
    <row r="9" spans="1:5" x14ac:dyDescent="0.25">
      <c r="A9" s="26" t="s">
        <v>125</v>
      </c>
      <c r="B9" s="47" t="s">
        <v>120</v>
      </c>
      <c r="C9" s="32"/>
      <c r="D9" s="32"/>
      <c r="E9" s="32">
        <f>SUM(Table27[[#This Row],[SREDSTVA GRADSKOG UREDA ZA KULTURU ]:[SREDSTVA IZ OSTALIH IZVORA]])</f>
        <v>0</v>
      </c>
    </row>
    <row r="10" spans="1:5" x14ac:dyDescent="0.25">
      <c r="A10" s="26" t="s">
        <v>126</v>
      </c>
      <c r="B10" s="47" t="s">
        <v>114</v>
      </c>
      <c r="C10" s="32"/>
      <c r="D10" s="32"/>
      <c r="E10" s="32">
        <f>SUM(Table27[[#This Row],[SREDSTVA GRADSKOG UREDA ZA KULTURU ]:[SREDSTVA IZ OSTALIH IZVORA]])</f>
        <v>0</v>
      </c>
    </row>
    <row r="11" spans="1:5" x14ac:dyDescent="0.25">
      <c r="A11" s="26" t="s">
        <v>127</v>
      </c>
      <c r="B11" s="47" t="s">
        <v>115</v>
      </c>
      <c r="C11" s="32"/>
      <c r="D11" s="32"/>
      <c r="E11" s="32">
        <f>SUM(Table27[[#This Row],[SREDSTVA GRADSKOG UREDA ZA KULTURU ]:[SREDSTVA IZ OSTALIH IZVORA]])</f>
        <v>0</v>
      </c>
    </row>
    <row r="12" spans="1:5" x14ac:dyDescent="0.25">
      <c r="A12" s="26" t="s">
        <v>128</v>
      </c>
      <c r="B12" s="47" t="s">
        <v>116</v>
      </c>
      <c r="C12" s="32"/>
      <c r="D12" s="32"/>
      <c r="E12" s="32">
        <f>SUM(Table27[[#This Row],[SREDSTVA GRADSKOG UREDA ZA KULTURU ]:[SREDSTVA IZ OSTALIH IZVORA]])</f>
        <v>0</v>
      </c>
    </row>
    <row r="13" spans="1:5" x14ac:dyDescent="0.25">
      <c r="A13" s="26" t="s">
        <v>129</v>
      </c>
      <c r="B13" s="47" t="s">
        <v>104</v>
      </c>
      <c r="C13" s="32"/>
      <c r="D13" s="32"/>
      <c r="E13" s="32">
        <f>SUM(Table27[[#This Row],[SREDSTVA GRADSKOG UREDA ZA KULTURU ]:[SREDSTVA IZ OSTALIH IZVORA]])</f>
        <v>0</v>
      </c>
    </row>
    <row r="14" spans="1:5" x14ac:dyDescent="0.25">
      <c r="A14" s="26" t="s">
        <v>130</v>
      </c>
      <c r="B14" s="47" t="s">
        <v>105</v>
      </c>
      <c r="C14" s="32"/>
      <c r="D14" s="32"/>
      <c r="E14" s="32">
        <f>SUM(Table27[[#This Row],[SREDSTVA GRADSKOG UREDA ZA KULTURU ]:[SREDSTVA IZ OSTALIH IZVORA]])</f>
        <v>0</v>
      </c>
    </row>
    <row r="15" spans="1:5" x14ac:dyDescent="0.25">
      <c r="A15" s="26" t="s">
        <v>131</v>
      </c>
      <c r="B15" s="47" t="s">
        <v>106</v>
      </c>
      <c r="C15" s="32"/>
      <c r="D15" s="32"/>
      <c r="E15" s="32">
        <f>SUM(Table27[[#This Row],[SREDSTVA GRADSKOG UREDA ZA KULTURU ]:[SREDSTVA IZ OSTALIH IZVORA]])</f>
        <v>0</v>
      </c>
    </row>
    <row r="16" spans="1:5" x14ac:dyDescent="0.25">
      <c r="A16" s="26" t="s">
        <v>132</v>
      </c>
      <c r="B16" s="47" t="s">
        <v>107</v>
      </c>
      <c r="C16" s="32"/>
      <c r="D16" s="32"/>
      <c r="E16" s="32">
        <f>SUM(Table27[[#This Row],[SREDSTVA GRADSKOG UREDA ZA KULTURU ]:[SREDSTVA IZ OSTALIH IZVORA]])</f>
        <v>0</v>
      </c>
    </row>
    <row r="17" spans="1:5" x14ac:dyDescent="0.25">
      <c r="A17" s="26" t="s">
        <v>133</v>
      </c>
      <c r="B17" s="47" t="s">
        <v>119</v>
      </c>
      <c r="C17" s="32"/>
      <c r="D17" s="32"/>
      <c r="E17" s="32">
        <f>SUM(Table27[[#This Row],[SREDSTVA GRADSKOG UREDA ZA KULTURU ]:[SREDSTVA IZ OSTALIH IZVORA]])</f>
        <v>0</v>
      </c>
    </row>
    <row r="18" spans="1:5" x14ac:dyDescent="0.25">
      <c r="A18" s="26" t="s">
        <v>134</v>
      </c>
      <c r="B18" s="47" t="s">
        <v>109</v>
      </c>
      <c r="C18" s="32"/>
      <c r="D18" s="32"/>
      <c r="E18" s="32">
        <f>SUM(Table27[[#This Row],[SREDSTVA GRADSKOG UREDA ZA KULTURU ]:[SREDSTVA IZ OSTALIH IZVORA]])</f>
        <v>0</v>
      </c>
    </row>
    <row r="19" spans="1:5" x14ac:dyDescent="0.25">
      <c r="A19" s="26" t="s">
        <v>135</v>
      </c>
      <c r="B19" s="47" t="s">
        <v>118</v>
      </c>
      <c r="C19" s="32"/>
      <c r="D19" s="32"/>
      <c r="E19" s="32">
        <f>SUM(Table27[[#This Row],[SREDSTVA GRADSKOG UREDA ZA KULTURU ]:[SREDSTVA IZ OSTALIH IZVORA]])</f>
        <v>0</v>
      </c>
    </row>
    <row r="20" spans="1:5" x14ac:dyDescent="0.25">
      <c r="A20" s="26" t="s">
        <v>136</v>
      </c>
      <c r="B20" s="47" t="s">
        <v>117</v>
      </c>
      <c r="C20" s="33"/>
      <c r="D20" s="33"/>
      <c r="E20" s="33">
        <f>SUM(Table27[[#This Row],[SREDSTVA GRADSKOG UREDA ZA KULTURU ]:[SREDSTVA IZ OSTALIH IZVORA]])</f>
        <v>0</v>
      </c>
    </row>
    <row r="21" spans="1:5" x14ac:dyDescent="0.25">
      <c r="A21" s="26" t="s">
        <v>137</v>
      </c>
      <c r="B21" s="47" t="s">
        <v>108</v>
      </c>
      <c r="C21" s="32"/>
      <c r="D21" s="32"/>
      <c r="E21" s="32">
        <f>SUM(Table27[[#This Row],[SREDSTVA GRADSKOG UREDA ZA KULTURU ]:[SREDSTVA IZ OSTALIH IZVORA]])</f>
        <v>0</v>
      </c>
    </row>
    <row r="22" spans="1:5" x14ac:dyDescent="0.25">
      <c r="A22" s="18" t="s">
        <v>47</v>
      </c>
      <c r="C22" s="34"/>
      <c r="D22" s="34"/>
      <c r="E22" s="35">
        <f>SUBTOTAL(109,Table27[UKUPNO])</f>
        <v>0</v>
      </c>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249977111117893"/>
  </sheetPr>
  <dimension ref="B3:E160"/>
  <sheetViews>
    <sheetView zoomScale="72" zoomScaleNormal="72" workbookViewId="0">
      <pane ySplit="5" topLeftCell="A96"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3" t="s">
        <v>181</v>
      </c>
    </row>
    <row r="18" spans="2:3" ht="15.75" x14ac:dyDescent="0.25">
      <c r="B18" s="9" t="s">
        <v>12</v>
      </c>
      <c r="C18" s="13" t="s">
        <v>372</v>
      </c>
    </row>
    <row r="19" spans="2:3" ht="15.75" x14ac:dyDescent="0.25">
      <c r="B19" s="9" t="s">
        <v>13</v>
      </c>
      <c r="C19" s="13" t="s">
        <v>382</v>
      </c>
    </row>
    <row r="20" spans="2:3" ht="15.75" x14ac:dyDescent="0.25">
      <c r="B20" s="9" t="s">
        <v>14</v>
      </c>
      <c r="C20" s="14">
        <v>9</v>
      </c>
    </row>
    <row r="21" spans="2:3" ht="15.75" x14ac:dyDescent="0.25">
      <c r="B21" s="9" t="s">
        <v>15</v>
      </c>
      <c r="C21" s="14">
        <v>1</v>
      </c>
    </row>
    <row r="22" spans="2:3" ht="15" customHeight="1" x14ac:dyDescent="0.25">
      <c r="B22" s="15"/>
    </row>
    <row r="23" spans="2:3" ht="23.25" customHeight="1" x14ac:dyDescent="0.25">
      <c r="B23" s="117" t="s">
        <v>16</v>
      </c>
      <c r="C23" s="117"/>
    </row>
    <row r="24" spans="2:3" ht="312.75" customHeight="1" x14ac:dyDescent="0.25">
      <c r="B24" s="16" t="s">
        <v>17</v>
      </c>
      <c r="C24" s="56" t="s">
        <v>383</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220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44"/>
    </row>
    <row r="34" spans="2:4" ht="15.75" x14ac:dyDescent="0.25">
      <c r="B34" s="9" t="s">
        <v>26</v>
      </c>
      <c r="C34" s="19"/>
    </row>
    <row r="35" spans="2:4" ht="21.75" customHeight="1" x14ac:dyDescent="0.25">
      <c r="B35" s="21" t="s">
        <v>27</v>
      </c>
      <c r="C35" s="22">
        <f>SUM(C27:C34)</f>
        <v>220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3">
      <c r="B44" s="36" t="s">
        <v>111</v>
      </c>
      <c r="C44" s="36">
        <v>1</v>
      </c>
    </row>
    <row r="45" spans="2:4" ht="15.75" x14ac:dyDescent="0.25">
      <c r="B45" s="9" t="s">
        <v>32</v>
      </c>
      <c r="C45" s="26" t="s">
        <v>169</v>
      </c>
    </row>
    <row r="46" spans="2:4" ht="15.75" x14ac:dyDescent="0.25">
      <c r="B46" s="9" t="s">
        <v>33</v>
      </c>
      <c r="C46" s="26">
        <v>0</v>
      </c>
    </row>
    <row r="47" spans="2:4" ht="15.75" x14ac:dyDescent="0.25">
      <c r="B47" s="9" t="s">
        <v>34</v>
      </c>
      <c r="C47" s="27" t="s">
        <v>169</v>
      </c>
    </row>
    <row r="48" spans="2:4" ht="11.25" customHeight="1" x14ac:dyDescent="0.25">
      <c r="B48" s="28"/>
    </row>
    <row r="49" spans="2:3" ht="22.5" customHeight="1" x14ac:dyDescent="0.25">
      <c r="B49" s="114" t="s">
        <v>35</v>
      </c>
      <c r="C49" s="114"/>
    </row>
    <row r="50" spans="2:3" ht="15.75" x14ac:dyDescent="0.25">
      <c r="B50" s="9" t="s">
        <v>36</v>
      </c>
      <c r="C50" s="26" t="s">
        <v>253</v>
      </c>
    </row>
    <row r="51" spans="2:3" ht="15.75" x14ac:dyDescent="0.25">
      <c r="B51" s="9" t="s">
        <v>37</v>
      </c>
      <c r="C51" s="26"/>
    </row>
    <row r="52" spans="2:3" ht="15.75" x14ac:dyDescent="0.25">
      <c r="B52" s="21" t="s">
        <v>38</v>
      </c>
      <c r="C52" s="26"/>
    </row>
    <row r="53" spans="2:3" ht="15.75" x14ac:dyDescent="0.25">
      <c r="B53" s="9" t="s">
        <v>39</v>
      </c>
      <c r="C53" s="26"/>
    </row>
    <row r="54" spans="2:3" ht="15.75" x14ac:dyDescent="0.25">
      <c r="B54" s="9" t="s">
        <v>40</v>
      </c>
      <c r="C54" s="26"/>
    </row>
    <row r="55" spans="2:3" ht="15.75" x14ac:dyDescent="0.25">
      <c r="B55" s="9" t="s">
        <v>41</v>
      </c>
      <c r="C55" s="26"/>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384</v>
      </c>
    </row>
    <row r="115" spans="2:3" ht="15.75" x14ac:dyDescent="0.25">
      <c r="B115" s="9" t="s">
        <v>77</v>
      </c>
      <c r="C115" s="40" t="s">
        <v>385</v>
      </c>
    </row>
    <row r="116" spans="2:3" ht="15.75" x14ac:dyDescent="0.25">
      <c r="B116" s="9" t="s">
        <v>78</v>
      </c>
      <c r="C116" s="41">
        <v>14</v>
      </c>
    </row>
    <row r="117" spans="2:3" ht="15.75" x14ac:dyDescent="0.25">
      <c r="B117" s="9" t="s">
        <v>79</v>
      </c>
      <c r="C117" s="41" t="s">
        <v>224</v>
      </c>
    </row>
    <row r="118" spans="2:3" ht="15.75" x14ac:dyDescent="0.25">
      <c r="B118" s="42"/>
      <c r="C118" s="43"/>
    </row>
    <row r="119" spans="2:3" ht="15.75" x14ac:dyDescent="0.25">
      <c r="B119" s="114" t="s">
        <v>80</v>
      </c>
      <c r="C119" s="114"/>
    </row>
    <row r="120" spans="2:3" ht="15.75" x14ac:dyDescent="0.25">
      <c r="B120" s="9" t="s">
        <v>81</v>
      </c>
      <c r="C120" s="41" t="s">
        <v>372</v>
      </c>
    </row>
    <row r="121" spans="2:3" ht="15.75" x14ac:dyDescent="0.25">
      <c r="B121" s="9" t="s">
        <v>82</v>
      </c>
      <c r="C121" s="41">
        <v>9</v>
      </c>
    </row>
    <row r="122" spans="2:3" ht="15.6" x14ac:dyDescent="0.3">
      <c r="B122" s="9" t="s">
        <v>83</v>
      </c>
      <c r="C122" s="41"/>
    </row>
    <row r="123" spans="2:3" ht="15.6" x14ac:dyDescent="0.3">
      <c r="B123" s="9" t="s">
        <v>84</v>
      </c>
      <c r="C123" s="41"/>
    </row>
    <row r="124" spans="2:3" ht="31.5" x14ac:dyDescent="0.25">
      <c r="B124" s="9" t="s">
        <v>85</v>
      </c>
      <c r="C124" s="41">
        <v>1</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151</v>
      </c>
    </row>
    <row r="129" spans="2:3" ht="15.6" x14ac:dyDescent="0.3">
      <c r="B129" s="9" t="s">
        <v>89</v>
      </c>
      <c r="C129" s="41" t="s">
        <v>152</v>
      </c>
    </row>
    <row r="130" spans="2:3" ht="15.6" x14ac:dyDescent="0.3">
      <c r="B130" s="10" t="s">
        <v>90</v>
      </c>
      <c r="C130" s="44">
        <v>0</v>
      </c>
    </row>
    <row r="131" spans="2:3" ht="15.6" x14ac:dyDescent="0.3">
      <c r="B131" s="9" t="s">
        <v>91</v>
      </c>
      <c r="C131" s="41" t="s">
        <v>163</v>
      </c>
    </row>
    <row r="132" spans="2:3" ht="15.6" x14ac:dyDescent="0.3">
      <c r="B132" s="9" t="s">
        <v>92</v>
      </c>
      <c r="C132" s="44">
        <v>1.77</v>
      </c>
    </row>
    <row r="133" spans="2:3" ht="15.6" x14ac:dyDescent="0.3">
      <c r="B133" s="9" t="s">
        <v>93</v>
      </c>
      <c r="C133" s="41" t="s">
        <v>164</v>
      </c>
    </row>
    <row r="134" spans="2:3" ht="15.6" x14ac:dyDescent="0.3">
      <c r="B134" s="9" t="s">
        <v>94</v>
      </c>
      <c r="C134" s="3" t="s">
        <v>386</v>
      </c>
    </row>
    <row r="135" spans="2:3" ht="15.6" x14ac:dyDescent="0.3">
      <c r="B135" s="9" t="s">
        <v>95</v>
      </c>
      <c r="C135" s="41" t="s">
        <v>179</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6" x14ac:dyDescent="0.35">
      <c r="B142" s="45" t="s">
        <v>100</v>
      </c>
      <c r="C142" s="46"/>
    </row>
    <row r="143" spans="2:3" ht="15.6" x14ac:dyDescent="0.35">
      <c r="B143" s="47" t="s">
        <v>101</v>
      </c>
      <c r="C143" s="32">
        <v>4.67</v>
      </c>
    </row>
    <row r="144" spans="2:3" ht="15.6" x14ac:dyDescent="0.35">
      <c r="B144" s="47" t="s">
        <v>102</v>
      </c>
      <c r="C144" s="46"/>
    </row>
    <row r="145" spans="2:3" ht="15.6" x14ac:dyDescent="0.35">
      <c r="B145" s="47" t="s">
        <v>120</v>
      </c>
      <c r="C145" s="46"/>
    </row>
    <row r="146" spans="2:3" ht="15.6" x14ac:dyDescent="0.35">
      <c r="B146" s="47" t="s">
        <v>114</v>
      </c>
      <c r="C146" s="46"/>
    </row>
    <row r="147" spans="2:3" ht="15.6" x14ac:dyDescent="0.3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207.1</v>
      </c>
    </row>
    <row r="153" spans="2:3" ht="15.75" x14ac:dyDescent="0.25">
      <c r="B153" s="47" t="s">
        <v>107</v>
      </c>
      <c r="C153" s="46">
        <v>10</v>
      </c>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Glazbena igraonica PROG.IZDACI'!A1" display="KLIKNITE OVDJE I UNESITE PODATKE U TABLICU " xr:uid="{00000000-0004-0000-0C00-000000000000}"/>
    <hyperlink ref="B104" location="'KGZ2'!A1" display="KLIKNITE OVDJE I UNESITE PODATKE U TABLICU " xr:uid="{00000000-0004-0000-0C00-000001000000}"/>
    <hyperlink ref="B108" location="'KGZ1'!A1" display="KLIKNITE OVDJE I UNESITE PODATKE U TABLICU " xr:uid="{00000000-0004-0000-0C00-000002000000}"/>
    <hyperlink ref="C14" r:id="rId1" xr:uid="{00000000-0004-0000-0C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E22"/>
  <sheetViews>
    <sheetView showGridLines="0" showRowColHeaders="0" zoomScale="68" zoomScaleNormal="68"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SUM(Table28[[#This Row],[SREDSTVA GRADSKOG UREDA ZA KULTURU ]:[SREDSTVA IZ OSTALIH IZVORA]])</f>
        <v>0</v>
      </c>
    </row>
    <row r="6" spans="1:5" x14ac:dyDescent="0.25">
      <c r="A6" s="26" t="s">
        <v>122</v>
      </c>
      <c r="B6" s="47" t="s">
        <v>99</v>
      </c>
      <c r="C6" s="32"/>
      <c r="D6" s="32"/>
      <c r="E6" s="32">
        <f>SUM(Table28[[#This Row],[SREDSTVA GRADSKOG UREDA ZA KULTURU ]:[SREDSTVA IZ OSTALIH IZVORA]])</f>
        <v>0</v>
      </c>
    </row>
    <row r="7" spans="1:5" x14ac:dyDescent="0.25">
      <c r="A7" s="26" t="s">
        <v>123</v>
      </c>
      <c r="B7" s="47" t="s">
        <v>101</v>
      </c>
      <c r="C7" s="32">
        <v>2.9</v>
      </c>
      <c r="D7" s="32">
        <v>1.77</v>
      </c>
      <c r="E7" s="32">
        <f>SUM(Table28[[#This Row],[SREDSTVA GRADSKOG UREDA ZA KULTURU ]:[SREDSTVA IZ OSTALIH IZVORA]])</f>
        <v>4.67</v>
      </c>
    </row>
    <row r="8" spans="1:5" x14ac:dyDescent="0.25">
      <c r="A8" s="26" t="s">
        <v>124</v>
      </c>
      <c r="B8" s="47" t="s">
        <v>102</v>
      </c>
      <c r="C8" s="32"/>
      <c r="D8" s="32"/>
      <c r="E8" s="32">
        <f>SUM(Table28[[#This Row],[SREDSTVA GRADSKOG UREDA ZA KULTURU ]:[SREDSTVA IZ OSTALIH IZVORA]])</f>
        <v>0</v>
      </c>
    </row>
    <row r="9" spans="1:5" x14ac:dyDescent="0.25">
      <c r="A9" s="26" t="s">
        <v>125</v>
      </c>
      <c r="B9" s="47" t="s">
        <v>120</v>
      </c>
      <c r="C9" s="32"/>
      <c r="D9" s="32"/>
      <c r="E9" s="32">
        <f>SUM(Table28[[#This Row],[SREDSTVA GRADSKOG UREDA ZA KULTURU ]:[SREDSTVA IZ OSTALIH IZVORA]])</f>
        <v>0</v>
      </c>
    </row>
    <row r="10" spans="1:5" x14ac:dyDescent="0.25">
      <c r="A10" s="26" t="s">
        <v>126</v>
      </c>
      <c r="B10" s="47" t="s">
        <v>114</v>
      </c>
      <c r="C10" s="32"/>
      <c r="D10" s="32"/>
      <c r="E10" s="32">
        <f>SUM(Table28[[#This Row],[SREDSTVA GRADSKOG UREDA ZA KULTURU ]:[SREDSTVA IZ OSTALIH IZVORA]])</f>
        <v>0</v>
      </c>
    </row>
    <row r="11" spans="1:5" x14ac:dyDescent="0.25">
      <c r="A11" s="26" t="s">
        <v>127</v>
      </c>
      <c r="B11" s="47" t="s">
        <v>115</v>
      </c>
      <c r="C11" s="32"/>
      <c r="D11" s="32"/>
      <c r="E11" s="32">
        <f>SUM(Table28[[#This Row],[SREDSTVA GRADSKOG UREDA ZA KULTURU ]:[SREDSTVA IZ OSTALIH IZVORA]])</f>
        <v>0</v>
      </c>
    </row>
    <row r="12" spans="1:5" x14ac:dyDescent="0.25">
      <c r="A12" s="26" t="s">
        <v>128</v>
      </c>
      <c r="B12" s="47" t="s">
        <v>116</v>
      </c>
      <c r="C12" s="32"/>
      <c r="D12" s="32"/>
      <c r="E12" s="32">
        <f>SUM(Table28[[#This Row],[SREDSTVA GRADSKOG UREDA ZA KULTURU ]:[SREDSTVA IZ OSTALIH IZVORA]])</f>
        <v>0</v>
      </c>
    </row>
    <row r="13" spans="1:5" x14ac:dyDescent="0.25">
      <c r="A13" s="26" t="s">
        <v>129</v>
      </c>
      <c r="B13" s="47" t="s">
        <v>104</v>
      </c>
      <c r="C13" s="32"/>
      <c r="D13" s="32"/>
      <c r="E13" s="32">
        <f>SUM(Table28[[#This Row],[SREDSTVA GRADSKOG UREDA ZA KULTURU ]:[SREDSTVA IZ OSTALIH IZVORA]])</f>
        <v>0</v>
      </c>
    </row>
    <row r="14" spans="1:5" x14ac:dyDescent="0.25">
      <c r="A14" s="26" t="s">
        <v>130</v>
      </c>
      <c r="B14" s="47" t="s">
        <v>105</v>
      </c>
      <c r="C14" s="32"/>
      <c r="D14" s="32"/>
      <c r="E14" s="32">
        <f>SUM(Table28[[#This Row],[SREDSTVA GRADSKOG UREDA ZA KULTURU ]:[SREDSTVA IZ OSTALIH IZVORA]])</f>
        <v>0</v>
      </c>
    </row>
    <row r="15" spans="1:5" x14ac:dyDescent="0.25">
      <c r="A15" s="26" t="s">
        <v>131</v>
      </c>
      <c r="B15" s="47" t="s">
        <v>106</v>
      </c>
      <c r="C15" s="32">
        <v>207.1</v>
      </c>
      <c r="D15" s="32"/>
      <c r="E15" s="32">
        <f>SUM(Table28[[#This Row],[SREDSTVA GRADSKOG UREDA ZA KULTURU ]:[SREDSTVA IZ OSTALIH IZVORA]])</f>
        <v>207.1</v>
      </c>
    </row>
    <row r="16" spans="1:5" x14ac:dyDescent="0.25">
      <c r="A16" s="26" t="s">
        <v>132</v>
      </c>
      <c r="B16" s="47" t="s">
        <v>107</v>
      </c>
      <c r="C16" s="32">
        <v>10</v>
      </c>
      <c r="D16" s="32"/>
      <c r="E16" s="32">
        <f>SUM(Table28[[#This Row],[SREDSTVA GRADSKOG UREDA ZA KULTURU ]:[SREDSTVA IZ OSTALIH IZVORA]])</f>
        <v>10</v>
      </c>
    </row>
    <row r="17" spans="1:5" x14ac:dyDescent="0.25">
      <c r="A17" s="26" t="s">
        <v>133</v>
      </c>
      <c r="B17" s="47" t="s">
        <v>119</v>
      </c>
      <c r="C17" s="32"/>
      <c r="D17" s="32"/>
      <c r="E17" s="32">
        <f>SUM(Table28[[#This Row],[SREDSTVA GRADSKOG UREDA ZA KULTURU ]:[SREDSTVA IZ OSTALIH IZVORA]])</f>
        <v>0</v>
      </c>
    </row>
    <row r="18" spans="1:5" x14ac:dyDescent="0.25">
      <c r="A18" s="26" t="s">
        <v>134</v>
      </c>
      <c r="B18" s="47" t="s">
        <v>109</v>
      </c>
      <c r="C18" s="32"/>
      <c r="D18" s="32"/>
      <c r="E18" s="32">
        <f>SUM(Table28[[#This Row],[SREDSTVA GRADSKOG UREDA ZA KULTURU ]:[SREDSTVA IZ OSTALIH IZVORA]])</f>
        <v>0</v>
      </c>
    </row>
    <row r="19" spans="1:5" x14ac:dyDescent="0.25">
      <c r="A19" s="26" t="s">
        <v>135</v>
      </c>
      <c r="B19" s="47" t="s">
        <v>118</v>
      </c>
      <c r="C19" s="32"/>
      <c r="D19" s="32"/>
      <c r="E19" s="32">
        <f>SUM(Table28[[#This Row],[SREDSTVA GRADSKOG UREDA ZA KULTURU ]:[SREDSTVA IZ OSTALIH IZVORA]])</f>
        <v>0</v>
      </c>
    </row>
    <row r="20" spans="1:5" x14ac:dyDescent="0.25">
      <c r="A20" s="26" t="s">
        <v>136</v>
      </c>
      <c r="B20" s="47" t="s">
        <v>117</v>
      </c>
      <c r="C20" s="33"/>
      <c r="D20" s="33"/>
      <c r="E20" s="33">
        <f>SUM(Table28[[#This Row],[SREDSTVA GRADSKOG UREDA ZA KULTURU ]:[SREDSTVA IZ OSTALIH IZVORA]])</f>
        <v>0</v>
      </c>
    </row>
    <row r="21" spans="1:5" x14ac:dyDescent="0.25">
      <c r="A21" s="26" t="s">
        <v>137</v>
      </c>
      <c r="B21" s="47" t="s">
        <v>108</v>
      </c>
      <c r="C21" s="32"/>
      <c r="D21" s="32"/>
      <c r="E21" s="32">
        <f>SUM(Table28[[#This Row],[SREDSTVA GRADSKOG UREDA ZA KULTURU ]:[SREDSTVA IZ OSTALIH IZVORA]])</f>
        <v>0</v>
      </c>
    </row>
    <row r="22" spans="1:5" x14ac:dyDescent="0.25">
      <c r="A22" s="79" t="s">
        <v>47</v>
      </c>
      <c r="B22" s="79"/>
      <c r="C22" s="80"/>
      <c r="D22" s="80"/>
      <c r="E22" s="81">
        <f>SUBTOTAL(109,Table28[UKUPNO])</f>
        <v>221.76999999999998</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249977111117893"/>
  </sheetPr>
  <dimension ref="B3:E160"/>
  <sheetViews>
    <sheetView zoomScale="56" zoomScaleNormal="56" workbookViewId="0">
      <pane ySplit="5" topLeftCell="A6"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387</v>
      </c>
    </row>
    <row r="18" spans="2:3" ht="15.75" x14ac:dyDescent="0.25">
      <c r="B18" s="9" t="s">
        <v>12</v>
      </c>
      <c r="C18" s="14" t="s">
        <v>157</v>
      </c>
    </row>
    <row r="19" spans="2:3" ht="15.75" x14ac:dyDescent="0.25">
      <c r="B19" s="9" t="s">
        <v>13</v>
      </c>
      <c r="C19" s="14" t="s">
        <v>388</v>
      </c>
    </row>
    <row r="20" spans="2:3" ht="15.75" x14ac:dyDescent="0.25">
      <c r="B20" s="9" t="s">
        <v>14</v>
      </c>
      <c r="C20" s="14">
        <v>34</v>
      </c>
    </row>
    <row r="21" spans="2:3" ht="15.75" x14ac:dyDescent="0.25">
      <c r="B21" s="9" t="s">
        <v>15</v>
      </c>
      <c r="C21" s="14">
        <v>2</v>
      </c>
    </row>
    <row r="22" spans="2:3" ht="15" customHeight="1" x14ac:dyDescent="0.25">
      <c r="B22" s="15"/>
    </row>
    <row r="23" spans="2:3" ht="23.25" customHeight="1" x14ac:dyDescent="0.25">
      <c r="B23" s="117" t="s">
        <v>16</v>
      </c>
      <c r="C23" s="117"/>
    </row>
    <row r="24" spans="2:3" ht="312.75" customHeight="1" x14ac:dyDescent="0.25">
      <c r="B24" s="16" t="s">
        <v>17</v>
      </c>
      <c r="C24" s="113" t="s">
        <v>540</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1280.02</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SUM(C27:C33)</f>
        <v>1280.02</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3</v>
      </c>
    </row>
    <row r="45" spans="2:4" ht="15.75" x14ac:dyDescent="0.25">
      <c r="B45" s="9" t="s">
        <v>32</v>
      </c>
      <c r="C45" s="26">
        <v>0</v>
      </c>
    </row>
    <row r="46" spans="2:4" ht="15.75" x14ac:dyDescent="0.25">
      <c r="B46" s="9" t="s">
        <v>33</v>
      </c>
      <c r="C46" s="26">
        <v>0</v>
      </c>
    </row>
    <row r="47" spans="2:4" ht="15.75" x14ac:dyDescent="0.25">
      <c r="B47" s="9" t="s">
        <v>34</v>
      </c>
      <c r="C47" s="27">
        <v>0</v>
      </c>
    </row>
    <row r="48" spans="2:4" ht="11.25" customHeight="1" x14ac:dyDescent="0.25">
      <c r="B48" s="28"/>
    </row>
    <row r="49" spans="2:3" ht="22.5" customHeight="1" x14ac:dyDescent="0.25">
      <c r="B49" s="114" t="s">
        <v>35</v>
      </c>
      <c r="C49" s="114"/>
    </row>
    <row r="50" spans="2:3" ht="15.75" x14ac:dyDescent="0.25">
      <c r="B50" s="9" t="s">
        <v>36</v>
      </c>
      <c r="C50" s="26" t="s">
        <v>182</v>
      </c>
    </row>
    <row r="51" spans="2:3" ht="15.75" x14ac:dyDescent="0.25">
      <c r="B51" s="9" t="s">
        <v>37</v>
      </c>
      <c r="C51" s="58">
        <v>0</v>
      </c>
    </row>
    <row r="52" spans="2:3" ht="15.75" x14ac:dyDescent="0.25">
      <c r="B52" s="21" t="s">
        <v>38</v>
      </c>
      <c r="C52" s="26"/>
    </row>
    <row r="53" spans="2:3" ht="15.75" x14ac:dyDescent="0.25">
      <c r="B53" s="9" t="s">
        <v>39</v>
      </c>
      <c r="C53" s="26">
        <v>0</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390</v>
      </c>
    </row>
    <row r="115" spans="2:3" ht="15.75" x14ac:dyDescent="0.25">
      <c r="B115" s="9" t="s">
        <v>77</v>
      </c>
      <c r="C115" s="40" t="s">
        <v>389</v>
      </c>
    </row>
    <row r="116" spans="2:3" ht="15.75" x14ac:dyDescent="0.25">
      <c r="B116" s="9" t="s">
        <v>78</v>
      </c>
      <c r="C116" s="59">
        <v>72</v>
      </c>
    </row>
    <row r="117" spans="2:3" ht="15.75" x14ac:dyDescent="0.25">
      <c r="B117" s="9" t="s">
        <v>79</v>
      </c>
      <c r="C117" s="13" t="s">
        <v>161</v>
      </c>
    </row>
    <row r="118" spans="2:3" ht="15.75" x14ac:dyDescent="0.25">
      <c r="B118" s="42"/>
      <c r="C118" s="43"/>
    </row>
    <row r="119" spans="2:3" ht="15.75" x14ac:dyDescent="0.25">
      <c r="B119" s="114" t="s">
        <v>80</v>
      </c>
      <c r="C119" s="114"/>
    </row>
    <row r="120" spans="2:3" ht="15.75" x14ac:dyDescent="0.25">
      <c r="B120" s="9" t="s">
        <v>81</v>
      </c>
      <c r="C120" s="41" t="s">
        <v>157</v>
      </c>
    </row>
    <row r="121" spans="2:3" ht="15.75" x14ac:dyDescent="0.25">
      <c r="B121" s="9" t="s">
        <v>82</v>
      </c>
      <c r="C121" s="41">
        <v>34</v>
      </c>
    </row>
    <row r="122" spans="2:3" ht="15.75" x14ac:dyDescent="0.25">
      <c r="B122" s="9" t="s">
        <v>83</v>
      </c>
      <c r="C122" s="41">
        <v>0</v>
      </c>
    </row>
    <row r="123" spans="2:3" ht="15.75" x14ac:dyDescent="0.25">
      <c r="B123" s="9" t="s">
        <v>84</v>
      </c>
      <c r="C123" s="41">
        <v>0</v>
      </c>
    </row>
    <row r="124" spans="2:3" ht="31.5" x14ac:dyDescent="0.25">
      <c r="B124" s="9" t="s">
        <v>85</v>
      </c>
      <c r="C124" s="41">
        <v>2</v>
      </c>
    </row>
    <row r="125" spans="2:3" ht="15.75" x14ac:dyDescent="0.25">
      <c r="B125" s="42"/>
      <c r="C125" s="43"/>
    </row>
    <row r="126" spans="2:3" ht="15.75" x14ac:dyDescent="0.25">
      <c r="B126" s="114" t="s">
        <v>86</v>
      </c>
      <c r="C126" s="114"/>
    </row>
    <row r="127" spans="2:3" ht="15.75" x14ac:dyDescent="0.25">
      <c r="B127" s="9" t="s">
        <v>87</v>
      </c>
      <c r="C127" s="41" t="s">
        <v>183</v>
      </c>
    </row>
    <row r="128" spans="2:3" ht="15.75" x14ac:dyDescent="0.25">
      <c r="B128" s="9" t="s">
        <v>88</v>
      </c>
      <c r="C128" s="41" t="s">
        <v>151</v>
      </c>
    </row>
    <row r="129" spans="2:3" ht="15.75" x14ac:dyDescent="0.25">
      <c r="B129" s="9" t="s">
        <v>89</v>
      </c>
      <c r="C129" s="41" t="s">
        <v>184</v>
      </c>
    </row>
    <row r="130" spans="2:3" ht="15.75" x14ac:dyDescent="0.25">
      <c r="B130" s="10" t="s">
        <v>90</v>
      </c>
      <c r="C130" s="44">
        <v>0</v>
      </c>
    </row>
    <row r="131" spans="2:3" ht="15.75" x14ac:dyDescent="0.25">
      <c r="B131" s="9" t="s">
        <v>91</v>
      </c>
      <c r="C131" s="41" t="s">
        <v>183</v>
      </c>
    </row>
    <row r="132" spans="2:3" ht="15.75" x14ac:dyDescent="0.25">
      <c r="B132" s="9" t="s">
        <v>92</v>
      </c>
      <c r="C132" s="86">
        <v>2034.41</v>
      </c>
    </row>
    <row r="133" spans="2:3" ht="15.75" x14ac:dyDescent="0.25">
      <c r="B133" s="9" t="s">
        <v>93</v>
      </c>
      <c r="C133" s="41" t="s">
        <v>176</v>
      </c>
    </row>
    <row r="134" spans="2:3" ht="15.75" x14ac:dyDescent="0.25">
      <c r="B134" s="9" t="s">
        <v>94</v>
      </c>
      <c r="C134" s="41" t="s">
        <v>185</v>
      </c>
    </row>
    <row r="135" spans="2:3" ht="15.75" x14ac:dyDescent="0.25">
      <c r="B135" s="9" t="s">
        <v>95</v>
      </c>
      <c r="C135" s="41" t="s">
        <v>186</v>
      </c>
    </row>
    <row r="136" spans="2:3" ht="15.75" x14ac:dyDescent="0.25">
      <c r="B136" s="42"/>
      <c r="C136" s="43"/>
    </row>
    <row r="137" spans="2:3" ht="15.75" x14ac:dyDescent="0.25">
      <c r="B137" s="114" t="s">
        <v>96</v>
      </c>
      <c r="C137" s="114"/>
    </row>
    <row r="138" spans="2:3" ht="15.75" x14ac:dyDescent="0.2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3314.43</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Gl.prog.nac.manjine-PROG.IZDACI'!A1" display="KLIKNITE OVDJE I UNESITE PODATKE U TABLICU " xr:uid="{00000000-0004-0000-0E00-000000000000}"/>
    <hyperlink ref="B104" location="'KGZ2'!A1" display="KLIKNITE OVDJE I UNESITE PODATKE U TABLICU " xr:uid="{00000000-0004-0000-0E00-000001000000}"/>
    <hyperlink ref="B108" location="'KGZ1'!A1" display="KLIKNITE OVDJE I UNESITE PODATKE U TABLICU " xr:uid="{00000000-0004-0000-0E00-000002000000}"/>
    <hyperlink ref="C14" r:id="rId1" xr:uid="{00000000-0004-0000-0E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E22"/>
  <sheetViews>
    <sheetView showGridLines="0" showRowColHeaders="0" zoomScale="66" zoomScaleNormal="66"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SUM(Table29[[#This Row],[SREDSTVA GRADSKOG UREDA ZA KULTURU ]:[SREDSTVA IZ OSTALIH IZVORA]])</f>
        <v>0</v>
      </c>
    </row>
    <row r="6" spans="1:5" x14ac:dyDescent="0.25">
      <c r="A6" s="26" t="s">
        <v>122</v>
      </c>
      <c r="B6" s="47" t="s">
        <v>99</v>
      </c>
      <c r="C6" s="32"/>
      <c r="D6" s="32"/>
      <c r="E6" s="32">
        <f>SUM(Table29[[#This Row],[SREDSTVA GRADSKOG UREDA ZA KULTURU ]:[SREDSTVA IZ OSTALIH IZVORA]])</f>
        <v>0</v>
      </c>
    </row>
    <row r="7" spans="1:5" x14ac:dyDescent="0.25">
      <c r="A7" s="26" t="s">
        <v>123</v>
      </c>
      <c r="B7" s="47" t="s">
        <v>101</v>
      </c>
      <c r="C7" s="32"/>
      <c r="D7" s="32"/>
      <c r="E7" s="32">
        <f>SUM(Table29[[#This Row],[SREDSTVA GRADSKOG UREDA ZA KULTURU ]:[SREDSTVA IZ OSTALIH IZVORA]])</f>
        <v>0</v>
      </c>
    </row>
    <row r="8" spans="1:5" x14ac:dyDescent="0.25">
      <c r="A8" s="26" t="s">
        <v>124</v>
      </c>
      <c r="B8" s="47" t="s">
        <v>102</v>
      </c>
      <c r="C8" s="32"/>
      <c r="D8" s="32"/>
      <c r="E8" s="32">
        <f>SUM(Table29[[#This Row],[SREDSTVA GRADSKOG UREDA ZA KULTURU ]:[SREDSTVA IZ OSTALIH IZVORA]])</f>
        <v>0</v>
      </c>
    </row>
    <row r="9" spans="1:5" x14ac:dyDescent="0.25">
      <c r="A9" s="26" t="s">
        <v>125</v>
      </c>
      <c r="B9" s="47" t="s">
        <v>120</v>
      </c>
      <c r="C9" s="32"/>
      <c r="D9" s="32"/>
      <c r="E9" s="32">
        <f>SUM(Table29[[#This Row],[SREDSTVA GRADSKOG UREDA ZA KULTURU ]:[SREDSTVA IZ OSTALIH IZVORA]])</f>
        <v>0</v>
      </c>
    </row>
    <row r="10" spans="1:5" x14ac:dyDescent="0.25">
      <c r="A10" s="26" t="s">
        <v>126</v>
      </c>
      <c r="B10" s="47" t="s">
        <v>114</v>
      </c>
      <c r="C10" s="32"/>
      <c r="D10" s="32"/>
      <c r="E10" s="32">
        <f>SUM(Table29[[#This Row],[SREDSTVA GRADSKOG UREDA ZA KULTURU ]:[SREDSTVA IZ OSTALIH IZVORA]])</f>
        <v>0</v>
      </c>
    </row>
    <row r="11" spans="1:5" x14ac:dyDescent="0.25">
      <c r="A11" s="26" t="s">
        <v>127</v>
      </c>
      <c r="B11" s="47" t="s">
        <v>115</v>
      </c>
      <c r="C11" s="32"/>
      <c r="D11" s="32"/>
      <c r="E11" s="32">
        <f>SUM(Table29[[#This Row],[SREDSTVA GRADSKOG UREDA ZA KULTURU ]:[SREDSTVA IZ OSTALIH IZVORA]])</f>
        <v>0</v>
      </c>
    </row>
    <row r="12" spans="1:5" x14ac:dyDescent="0.25">
      <c r="A12" s="26" t="s">
        <v>128</v>
      </c>
      <c r="B12" s="47" t="s">
        <v>116</v>
      </c>
      <c r="C12" s="32"/>
      <c r="D12" s="32"/>
      <c r="E12" s="32">
        <f>SUM(Table29[[#This Row],[SREDSTVA GRADSKOG UREDA ZA KULTURU ]:[SREDSTVA IZ OSTALIH IZVORA]])</f>
        <v>0</v>
      </c>
    </row>
    <row r="13" spans="1:5" x14ac:dyDescent="0.25">
      <c r="A13" s="26" t="s">
        <v>129</v>
      </c>
      <c r="B13" s="47" t="s">
        <v>104</v>
      </c>
      <c r="C13" s="32"/>
      <c r="D13" s="32"/>
      <c r="E13" s="32">
        <f>SUM(Table29[[#This Row],[SREDSTVA GRADSKOG UREDA ZA KULTURU ]:[SREDSTVA IZ OSTALIH IZVORA]])</f>
        <v>0</v>
      </c>
    </row>
    <row r="14" spans="1:5" x14ac:dyDescent="0.25">
      <c r="A14" s="26" t="s">
        <v>130</v>
      </c>
      <c r="B14" s="47" t="s">
        <v>105</v>
      </c>
      <c r="C14" s="32"/>
      <c r="D14" s="32"/>
      <c r="E14" s="32">
        <f>SUM(Table29[[#This Row],[SREDSTVA GRADSKOG UREDA ZA KULTURU ]:[SREDSTVA IZ OSTALIH IZVORA]])</f>
        <v>0</v>
      </c>
    </row>
    <row r="15" spans="1:5" x14ac:dyDescent="0.25">
      <c r="A15" s="26" t="s">
        <v>131</v>
      </c>
      <c r="B15" s="47" t="s">
        <v>106</v>
      </c>
      <c r="C15" s="32">
        <v>1280.02</v>
      </c>
      <c r="D15" s="32">
        <v>2034.41</v>
      </c>
      <c r="E15" s="32">
        <f>SUM(Table29[[#This Row],[SREDSTVA GRADSKOG UREDA ZA KULTURU ]:[SREDSTVA IZ OSTALIH IZVORA]])</f>
        <v>3314.4300000000003</v>
      </c>
    </row>
    <row r="16" spans="1:5" x14ac:dyDescent="0.25">
      <c r="A16" s="26" t="s">
        <v>132</v>
      </c>
      <c r="B16" s="47" t="s">
        <v>107</v>
      </c>
      <c r="C16" s="32"/>
      <c r="D16" s="32"/>
      <c r="E16" s="32">
        <f>SUM(Table29[[#This Row],[SREDSTVA GRADSKOG UREDA ZA KULTURU ]:[SREDSTVA IZ OSTALIH IZVORA]])</f>
        <v>0</v>
      </c>
    </row>
    <row r="17" spans="1:5" x14ac:dyDescent="0.25">
      <c r="A17" s="26" t="s">
        <v>133</v>
      </c>
      <c r="B17" s="47" t="s">
        <v>119</v>
      </c>
      <c r="C17" s="32"/>
      <c r="D17" s="32"/>
      <c r="E17" s="32">
        <f>SUM(Table29[[#This Row],[SREDSTVA GRADSKOG UREDA ZA KULTURU ]:[SREDSTVA IZ OSTALIH IZVORA]])</f>
        <v>0</v>
      </c>
    </row>
    <row r="18" spans="1:5" x14ac:dyDescent="0.25">
      <c r="A18" s="26" t="s">
        <v>134</v>
      </c>
      <c r="B18" s="47" t="s">
        <v>109</v>
      </c>
      <c r="C18" s="32"/>
      <c r="D18" s="32"/>
      <c r="E18" s="32">
        <f>SUM(Table29[[#This Row],[SREDSTVA GRADSKOG UREDA ZA KULTURU ]:[SREDSTVA IZ OSTALIH IZVORA]])</f>
        <v>0</v>
      </c>
    </row>
    <row r="19" spans="1:5" x14ac:dyDescent="0.25">
      <c r="A19" s="26" t="s">
        <v>135</v>
      </c>
      <c r="B19" s="47" t="s">
        <v>118</v>
      </c>
      <c r="C19" s="32"/>
      <c r="D19" s="32"/>
      <c r="E19" s="32">
        <f>SUM(Table29[[#This Row],[SREDSTVA GRADSKOG UREDA ZA KULTURU ]:[SREDSTVA IZ OSTALIH IZVORA]])</f>
        <v>0</v>
      </c>
    </row>
    <row r="20" spans="1:5" x14ac:dyDescent="0.25">
      <c r="A20" s="26" t="s">
        <v>136</v>
      </c>
      <c r="B20" s="47" t="s">
        <v>117</v>
      </c>
      <c r="C20" s="33"/>
      <c r="D20" s="33"/>
      <c r="E20" s="33">
        <f>SUM(Table29[[#This Row],[SREDSTVA GRADSKOG UREDA ZA KULTURU ]:[SREDSTVA IZ OSTALIH IZVORA]])</f>
        <v>0</v>
      </c>
    </row>
    <row r="21" spans="1:5" x14ac:dyDescent="0.25">
      <c r="A21" s="26" t="s">
        <v>137</v>
      </c>
      <c r="B21" s="47" t="s">
        <v>108</v>
      </c>
      <c r="C21" s="32"/>
      <c r="D21" s="32"/>
      <c r="E21" s="32">
        <f>SUM(Table29[[#This Row],[SREDSTVA GRADSKOG UREDA ZA KULTURU ]:[SREDSTVA IZ OSTALIH IZVORA]])</f>
        <v>0</v>
      </c>
    </row>
    <row r="22" spans="1:5" x14ac:dyDescent="0.25">
      <c r="A22" s="79" t="s">
        <v>47</v>
      </c>
      <c r="B22" s="79"/>
      <c r="C22" s="80"/>
      <c r="D22" s="80"/>
      <c r="E22" s="81">
        <f>SUBTOTAL(109,Table29[UKUPNO])</f>
        <v>3314.4300000000003</v>
      </c>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249977111117893"/>
  </sheetPr>
  <dimension ref="B3:E160"/>
  <sheetViews>
    <sheetView zoomScale="81" zoomScaleNormal="81" workbookViewId="0">
      <pane ySplit="5" topLeftCell="A102"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187</v>
      </c>
    </row>
    <row r="18" spans="2:3" ht="15.75" x14ac:dyDescent="0.25">
      <c r="B18" s="9" t="s">
        <v>12</v>
      </c>
      <c r="C18" s="14" t="s">
        <v>146</v>
      </c>
    </row>
    <row r="19" spans="2:3" ht="15.75" x14ac:dyDescent="0.25">
      <c r="B19" s="9" t="s">
        <v>13</v>
      </c>
      <c r="C19" s="14" t="s">
        <v>188</v>
      </c>
    </row>
    <row r="20" spans="2:3" ht="15.75" x14ac:dyDescent="0.25">
      <c r="B20" s="9" t="s">
        <v>14</v>
      </c>
      <c r="C20" s="14">
        <v>170</v>
      </c>
    </row>
    <row r="21" spans="2:3" ht="15.75" x14ac:dyDescent="0.25">
      <c r="B21" s="9" t="s">
        <v>15</v>
      </c>
      <c r="C21" s="14">
        <v>2</v>
      </c>
    </row>
    <row r="22" spans="2:3" ht="15" customHeight="1" x14ac:dyDescent="0.25">
      <c r="B22" s="15"/>
    </row>
    <row r="23" spans="2:3" ht="23.25" customHeight="1" x14ac:dyDescent="0.25">
      <c r="B23" s="117" t="s">
        <v>16</v>
      </c>
      <c r="C23" s="117"/>
    </row>
    <row r="24" spans="2:3" ht="312.75" customHeight="1" x14ac:dyDescent="0.25">
      <c r="B24" s="16" t="s">
        <v>17</v>
      </c>
      <c r="C24" s="49" t="s">
        <v>189</v>
      </c>
    </row>
    <row r="25" spans="2:3" ht="8.25" customHeight="1" x14ac:dyDescent="0.3">
      <c r="B25" s="15"/>
    </row>
    <row r="26" spans="2:3" ht="22.5" customHeight="1" x14ac:dyDescent="0.3">
      <c r="B26" s="118" t="s">
        <v>18</v>
      </c>
      <c r="C26" s="118"/>
    </row>
    <row r="27" spans="2:3" ht="15.6" x14ac:dyDescent="0.35">
      <c r="B27" s="17" t="s">
        <v>19</v>
      </c>
      <c r="C27" s="18"/>
    </row>
    <row r="28" spans="2:3" ht="31.5" x14ac:dyDescent="0.25">
      <c r="B28" s="9" t="s">
        <v>20</v>
      </c>
      <c r="C28" s="19">
        <v>900</v>
      </c>
    </row>
    <row r="29" spans="2:3" ht="15.75" x14ac:dyDescent="0.25">
      <c r="B29" s="20" t="s">
        <v>21</v>
      </c>
      <c r="C29" s="19"/>
    </row>
    <row r="30" spans="2:3" ht="15.75" x14ac:dyDescent="0.25">
      <c r="B30" s="20" t="s">
        <v>22</v>
      </c>
      <c r="C30" s="19"/>
    </row>
    <row r="31" spans="2:3" ht="15.6" x14ac:dyDescent="0.3">
      <c r="B31" s="9" t="s">
        <v>23</v>
      </c>
      <c r="C31" s="19"/>
    </row>
    <row r="32" spans="2:3" ht="15.6" x14ac:dyDescent="0.3">
      <c r="B32" s="9" t="s">
        <v>24</v>
      </c>
      <c r="C32" s="19"/>
    </row>
    <row r="33" spans="2:4" ht="31.5" x14ac:dyDescent="0.25">
      <c r="B33" s="9" t="s">
        <v>25</v>
      </c>
      <c r="C33" s="19"/>
    </row>
    <row r="34" spans="2:4" ht="15.6" x14ac:dyDescent="0.3">
      <c r="B34" s="9" t="s">
        <v>26</v>
      </c>
      <c r="C34" s="19"/>
    </row>
    <row r="35" spans="2:4" ht="21.75" customHeight="1" x14ac:dyDescent="0.3">
      <c r="B35" s="21" t="s">
        <v>27</v>
      </c>
      <c r="C35" s="22">
        <f>SUM(C27:C34)</f>
        <v>900</v>
      </c>
    </row>
    <row r="36" spans="2:4" ht="12" customHeight="1" x14ac:dyDescent="0.3">
      <c r="B36" s="15"/>
    </row>
    <row r="37" spans="2:4" ht="20.25" customHeight="1" x14ac:dyDescent="0.3">
      <c r="B37" s="117" t="s">
        <v>28</v>
      </c>
      <c r="C37" s="117"/>
    </row>
    <row r="38" spans="2:4" x14ac:dyDescent="0.25">
      <c r="B38" s="23" t="s">
        <v>29</v>
      </c>
    </row>
    <row r="39" spans="2:4" x14ac:dyDescent="0.25">
      <c r="B39" s="23" t="s">
        <v>112</v>
      </c>
    </row>
    <row r="40" spans="2:4" ht="7.5" customHeight="1" x14ac:dyDescent="0.35">
      <c r="B40" s="18"/>
      <c r="C40" s="18"/>
      <c r="D40" s="18"/>
    </row>
    <row r="41" spans="2:4" ht="27" customHeight="1" x14ac:dyDescent="0.3">
      <c r="B41" s="24" t="s">
        <v>30</v>
      </c>
      <c r="C41" s="25"/>
    </row>
    <row r="42" spans="2:4" ht="10.5" customHeight="1" x14ac:dyDescent="0.3"/>
    <row r="43" spans="2:4" ht="21" customHeight="1" x14ac:dyDescent="0.3">
      <c r="B43" s="117" t="s">
        <v>31</v>
      </c>
      <c r="C43" s="117"/>
    </row>
    <row r="44" spans="2:4" ht="21" customHeight="1" x14ac:dyDescent="0.3">
      <c r="B44" s="36" t="s">
        <v>111</v>
      </c>
      <c r="C44" s="36">
        <v>2</v>
      </c>
    </row>
    <row r="45" spans="2:4" ht="15.6" x14ac:dyDescent="0.35">
      <c r="B45" s="9" t="s">
        <v>32</v>
      </c>
      <c r="C45" s="26" t="s">
        <v>169</v>
      </c>
    </row>
    <row r="46" spans="2:4" ht="15.6" x14ac:dyDescent="0.35">
      <c r="B46" s="9" t="s">
        <v>33</v>
      </c>
      <c r="C46" s="26">
        <v>120</v>
      </c>
    </row>
    <row r="47" spans="2:4" ht="15.6" x14ac:dyDescent="0.35">
      <c r="B47" s="9" t="s">
        <v>34</v>
      </c>
      <c r="C47" s="27" t="s">
        <v>169</v>
      </c>
    </row>
    <row r="48" spans="2:4" ht="11.25" customHeight="1" x14ac:dyDescent="0.3">
      <c r="B48" s="28"/>
    </row>
    <row r="49" spans="2:3" ht="22.5" customHeight="1" x14ac:dyDescent="0.3">
      <c r="B49" s="114" t="s">
        <v>35</v>
      </c>
      <c r="C49" s="114"/>
    </row>
    <row r="50" spans="2:3" ht="110.25" x14ac:dyDescent="0.25">
      <c r="B50" s="9" t="s">
        <v>36</v>
      </c>
      <c r="C50" s="50" t="s">
        <v>190</v>
      </c>
    </row>
    <row r="51" spans="2:3" ht="15.75" x14ac:dyDescent="0.25">
      <c r="B51" s="9" t="s">
        <v>37</v>
      </c>
      <c r="C51" s="26">
        <v>0</v>
      </c>
    </row>
    <row r="52" spans="2:3" ht="15.6" x14ac:dyDescent="0.35">
      <c r="B52" s="21" t="s">
        <v>38</v>
      </c>
      <c r="C52" s="26">
        <v>0</v>
      </c>
    </row>
    <row r="53" spans="2:3" ht="15.6" x14ac:dyDescent="0.35">
      <c r="B53" s="9" t="s">
        <v>39</v>
      </c>
      <c r="C53" s="26">
        <v>0</v>
      </c>
    </row>
    <row r="54" spans="2:3" ht="15.6" x14ac:dyDescent="0.35">
      <c r="B54" s="9" t="s">
        <v>40</v>
      </c>
      <c r="C54" s="26">
        <v>0</v>
      </c>
    </row>
    <row r="55" spans="2:3" ht="15.75" x14ac:dyDescent="0.25">
      <c r="B55" s="9" t="s">
        <v>41</v>
      </c>
      <c r="C55" s="26">
        <v>0</v>
      </c>
    </row>
    <row r="56" spans="2:3" ht="15.6" x14ac:dyDescent="0.3">
      <c r="B56" s="28"/>
    </row>
    <row r="58" spans="2:3" ht="23.25" customHeight="1" x14ac:dyDescent="0.25">
      <c r="B58" s="115" t="s">
        <v>71</v>
      </c>
      <c r="C58" s="115"/>
    </row>
    <row r="59" spans="2:3" ht="15.6" x14ac:dyDescent="0.3">
      <c r="B59" s="28"/>
    </row>
    <row r="60" spans="2:3" ht="21.75" customHeight="1" x14ac:dyDescent="0.3">
      <c r="B60" s="114" t="s">
        <v>48</v>
      </c>
      <c r="C60" s="114"/>
    </row>
    <row r="61" spans="2:3" ht="15.6" x14ac:dyDescent="0.3">
      <c r="B61" s="9" t="s">
        <v>49</v>
      </c>
      <c r="C61" s="13"/>
    </row>
    <row r="62" spans="2:3" ht="15.6" x14ac:dyDescent="0.3">
      <c r="B62" s="9" t="s">
        <v>50</v>
      </c>
      <c r="C62" s="13"/>
    </row>
    <row r="63" spans="2:3" ht="15.6" x14ac:dyDescent="0.3">
      <c r="B63" s="9" t="s">
        <v>51</v>
      </c>
      <c r="C63" s="13"/>
    </row>
    <row r="64" spans="2:3" ht="15.6" x14ac:dyDescent="0.3">
      <c r="B64" s="20" t="s">
        <v>52</v>
      </c>
      <c r="C64" s="13"/>
    </row>
    <row r="65" spans="2:3" ht="15.6" x14ac:dyDescent="0.3">
      <c r="B65" s="20" t="s">
        <v>53</v>
      </c>
      <c r="C65" s="13"/>
    </row>
    <row r="66" spans="2:3" ht="15.75" x14ac:dyDescent="0.25">
      <c r="B66" s="20" t="s">
        <v>54</v>
      </c>
      <c r="C66" s="13"/>
    </row>
    <row r="67" spans="2:3" ht="15.6" x14ac:dyDescent="0.3">
      <c r="B67" s="20" t="s">
        <v>55</v>
      </c>
      <c r="C67" s="13"/>
    </row>
    <row r="68" spans="2:3" ht="15.6" x14ac:dyDescent="0.3">
      <c r="B68" s="20" t="s">
        <v>56</v>
      </c>
      <c r="C68" s="13"/>
    </row>
    <row r="69" spans="2:3" ht="15.6" x14ac:dyDescent="0.3">
      <c r="B69" s="20" t="s">
        <v>57</v>
      </c>
      <c r="C69" s="37"/>
    </row>
    <row r="70" spans="2:3" ht="15.75" x14ac:dyDescent="0.25">
      <c r="B70" s="9" t="s">
        <v>58</v>
      </c>
      <c r="C70" s="37"/>
    </row>
    <row r="72" spans="2:3" ht="21" customHeight="1" x14ac:dyDescent="0.3">
      <c r="B72" s="114" t="s">
        <v>59</v>
      </c>
      <c r="C72" s="114"/>
    </row>
    <row r="73" spans="2:3" ht="15.6" x14ac:dyDescent="0.3">
      <c r="B73" s="10" t="s">
        <v>50</v>
      </c>
      <c r="C73" s="13"/>
    </row>
    <row r="74" spans="2:3" ht="15.6" x14ac:dyDescent="0.3">
      <c r="B74" s="10" t="s">
        <v>60</v>
      </c>
      <c r="C74" s="13"/>
    </row>
    <row r="75" spans="2:3" ht="15.6" x14ac:dyDescent="0.3">
      <c r="B75" s="38" t="s">
        <v>61</v>
      </c>
      <c r="C75" s="13"/>
    </row>
    <row r="76" spans="2:3" ht="15.6" x14ac:dyDescent="0.3">
      <c r="B76" s="38" t="s">
        <v>62</v>
      </c>
      <c r="C76" s="13"/>
    </row>
    <row r="77" spans="2:3" ht="15.6" x14ac:dyDescent="0.3">
      <c r="B77" s="38" t="s">
        <v>63</v>
      </c>
      <c r="C77" s="37"/>
    </row>
    <row r="79" spans="2:3" ht="21.75" customHeight="1" x14ac:dyDescent="0.3">
      <c r="B79" s="114" t="s">
        <v>64</v>
      </c>
      <c r="C79" s="114"/>
    </row>
    <row r="80" spans="2:3" ht="15.6" x14ac:dyDescent="0.3">
      <c r="B80" s="10" t="s">
        <v>50</v>
      </c>
      <c r="C80" s="13"/>
    </row>
    <row r="81" spans="2:3" ht="15.6" x14ac:dyDescent="0.3">
      <c r="B81" s="10" t="s">
        <v>60</v>
      </c>
      <c r="C81" s="13"/>
    </row>
    <row r="82" spans="2:3" ht="15.6" x14ac:dyDescent="0.3">
      <c r="B82" s="38" t="s">
        <v>61</v>
      </c>
      <c r="C82" s="13"/>
    </row>
    <row r="83" spans="2:3" ht="15.6" x14ac:dyDescent="0.3">
      <c r="B83" s="38" t="s">
        <v>62</v>
      </c>
      <c r="C83" s="13"/>
    </row>
    <row r="84" spans="2:3" ht="15.6" x14ac:dyDescent="0.3">
      <c r="B84" s="38" t="s">
        <v>63</v>
      </c>
      <c r="C84" s="37"/>
    </row>
    <row r="86" spans="2:3" ht="22.5" customHeight="1" x14ac:dyDescent="0.3">
      <c r="B86" s="114" t="s">
        <v>65</v>
      </c>
      <c r="C86" s="114"/>
    </row>
    <row r="87" spans="2:3" ht="15.6" x14ac:dyDescent="0.3">
      <c r="B87" s="10" t="s">
        <v>66</v>
      </c>
      <c r="C87" s="13"/>
    </row>
    <row r="88" spans="2:3" ht="15.6" x14ac:dyDescent="0.3">
      <c r="B88" s="38" t="s">
        <v>67</v>
      </c>
      <c r="C88" s="13"/>
    </row>
    <row r="89" spans="2:3" ht="15.6" x14ac:dyDescent="0.3">
      <c r="B89" s="38" t="s">
        <v>68</v>
      </c>
      <c r="C89" s="13"/>
    </row>
    <row r="91" spans="2:3" ht="23.25" customHeight="1" x14ac:dyDescent="0.3">
      <c r="B91" s="114" t="s">
        <v>69</v>
      </c>
      <c r="C91" s="114"/>
    </row>
    <row r="92" spans="2:3" ht="15.6" x14ac:dyDescent="0.3">
      <c r="B92" s="10" t="s">
        <v>66</v>
      </c>
      <c r="C92" s="13"/>
    </row>
    <row r="93" spans="2:3" ht="15.6" x14ac:dyDescent="0.3">
      <c r="B93" s="38" t="s">
        <v>67</v>
      </c>
      <c r="C93" s="13"/>
    </row>
    <row r="94" spans="2:3" ht="15.6" x14ac:dyDescent="0.3">
      <c r="B94" s="38" t="s">
        <v>68</v>
      </c>
      <c r="C94" s="13"/>
    </row>
    <row r="96" spans="2:3" ht="15.6" x14ac:dyDescent="0.35">
      <c r="B96" s="39" t="s">
        <v>70</v>
      </c>
      <c r="C96" s="13"/>
    </row>
    <row r="99" spans="2:5" ht="15.75" x14ac:dyDescent="0.25">
      <c r="B99" s="115" t="s">
        <v>73</v>
      </c>
      <c r="C99" s="115"/>
    </row>
    <row r="100" spans="2:5" ht="15.6" x14ac:dyDescent="0.35">
      <c r="B100" s="28"/>
      <c r="C100"/>
    </row>
    <row r="102" spans="2:5" ht="15.75" x14ac:dyDescent="0.25">
      <c r="B102" s="114" t="s">
        <v>72</v>
      </c>
      <c r="C102" s="114"/>
    </row>
    <row r="103" spans="2:5" ht="15.6" x14ac:dyDescent="0.35">
      <c r="B103" s="18"/>
      <c r="C103" s="18"/>
      <c r="D103" s="18"/>
      <c r="E103" s="18"/>
    </row>
    <row r="104" spans="2:5" x14ac:dyDescent="0.3">
      <c r="B104" s="24" t="s">
        <v>30</v>
      </c>
    </row>
    <row r="107" spans="2:5" ht="15.75" x14ac:dyDescent="0.25">
      <c r="B107" s="114" t="s">
        <v>74</v>
      </c>
      <c r="C107" s="114"/>
    </row>
    <row r="108" spans="2:5" x14ac:dyDescent="0.3">
      <c r="B108" s="24" t="s">
        <v>30</v>
      </c>
    </row>
    <row r="111" spans="2:5" ht="15.75" x14ac:dyDescent="0.25">
      <c r="B111" s="115" t="s">
        <v>110</v>
      </c>
      <c r="C111" s="115"/>
    </row>
    <row r="112" spans="2:5" ht="15.6" x14ac:dyDescent="0.35">
      <c r="B112" s="28"/>
      <c r="C112"/>
    </row>
    <row r="113" spans="2:3" x14ac:dyDescent="0.3">
      <c r="B113" s="114" t="s">
        <v>75</v>
      </c>
      <c r="C113" s="114"/>
    </row>
    <row r="114" spans="2:3" ht="15.75" x14ac:dyDescent="0.25">
      <c r="B114" s="9" t="s">
        <v>76</v>
      </c>
      <c r="C114" s="40" t="s">
        <v>159</v>
      </c>
    </row>
    <row r="115" spans="2:3" ht="15.75" x14ac:dyDescent="0.25">
      <c r="B115" s="9" t="s">
        <v>77</v>
      </c>
      <c r="C115" s="40" t="s">
        <v>159</v>
      </c>
    </row>
    <row r="116" spans="2:3" ht="15.6" x14ac:dyDescent="0.3">
      <c r="B116" s="9" t="s">
        <v>78</v>
      </c>
      <c r="C116" s="41">
        <v>1</v>
      </c>
    </row>
    <row r="117" spans="2:3" ht="15.75" x14ac:dyDescent="0.25">
      <c r="B117" s="9" t="s">
        <v>79</v>
      </c>
      <c r="C117" s="41" t="s">
        <v>191</v>
      </c>
    </row>
    <row r="118" spans="2:3" ht="15.6" x14ac:dyDescent="0.3">
      <c r="B118" s="42"/>
      <c r="C118" s="43"/>
    </row>
    <row r="119" spans="2:3" x14ac:dyDescent="0.3">
      <c r="B119" s="114" t="s">
        <v>80</v>
      </c>
      <c r="C119" s="114"/>
    </row>
    <row r="120" spans="2:3" ht="15.75" x14ac:dyDescent="0.25">
      <c r="B120" s="9" t="s">
        <v>81</v>
      </c>
      <c r="C120" s="41" t="s">
        <v>192</v>
      </c>
    </row>
    <row r="121" spans="2:3" ht="15.6" x14ac:dyDescent="0.3">
      <c r="B121" s="9" t="s">
        <v>82</v>
      </c>
      <c r="C121" s="41">
        <v>0</v>
      </c>
    </row>
    <row r="122" spans="2:3" ht="15.6" x14ac:dyDescent="0.3">
      <c r="B122" s="9" t="s">
        <v>83</v>
      </c>
      <c r="C122" s="41">
        <v>50</v>
      </c>
    </row>
    <row r="123" spans="2:3" ht="15.6" x14ac:dyDescent="0.3">
      <c r="B123" s="9" t="s">
        <v>84</v>
      </c>
      <c r="C123" s="41">
        <v>120</v>
      </c>
    </row>
    <row r="124" spans="2:3" ht="31.5" x14ac:dyDescent="0.25">
      <c r="B124" s="9" t="s">
        <v>85</v>
      </c>
      <c r="C124" s="41">
        <v>2</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151</v>
      </c>
    </row>
    <row r="129" spans="2:3" ht="15.6" x14ac:dyDescent="0.3">
      <c r="B129" s="9" t="s">
        <v>89</v>
      </c>
      <c r="C129" s="41" t="s">
        <v>152</v>
      </c>
    </row>
    <row r="130" spans="2:3" ht="15.6" x14ac:dyDescent="0.3">
      <c r="B130" s="10" t="s">
        <v>90</v>
      </c>
      <c r="C130" s="44" t="s">
        <v>169</v>
      </c>
    </row>
    <row r="131" spans="2:3" ht="15.6" x14ac:dyDescent="0.3">
      <c r="B131" s="9" t="s">
        <v>91</v>
      </c>
      <c r="C131" s="41" t="s">
        <v>163</v>
      </c>
    </row>
    <row r="132" spans="2:3" ht="15.6" x14ac:dyDescent="0.3">
      <c r="B132" s="9" t="s">
        <v>92</v>
      </c>
      <c r="C132" s="44">
        <v>33.31</v>
      </c>
    </row>
    <row r="133" spans="2:3" ht="15.6" x14ac:dyDescent="0.3">
      <c r="B133" s="9" t="s">
        <v>93</v>
      </c>
      <c r="C133" s="41" t="s">
        <v>164</v>
      </c>
    </row>
    <row r="134" spans="2:3" ht="15.6" x14ac:dyDescent="0.3">
      <c r="B134" s="9" t="s">
        <v>94</v>
      </c>
      <c r="C134" s="41" t="s">
        <v>193</v>
      </c>
    </row>
    <row r="135" spans="2:3" ht="15.6" x14ac:dyDescent="0.3">
      <c r="B135" s="9" t="s">
        <v>95</v>
      </c>
      <c r="C135" s="41" t="s">
        <v>194</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6" x14ac:dyDescent="0.35">
      <c r="B142" s="45" t="s">
        <v>100</v>
      </c>
      <c r="C142" s="46"/>
    </row>
    <row r="143" spans="2:3" ht="15.6" x14ac:dyDescent="0.35">
      <c r="B143" s="47" t="s">
        <v>101</v>
      </c>
      <c r="C143" s="46">
        <v>15.91</v>
      </c>
    </row>
    <row r="144" spans="2:3" ht="15.6" x14ac:dyDescent="0.35">
      <c r="B144" s="47" t="s">
        <v>102</v>
      </c>
      <c r="C144" s="46">
        <v>74.430000000000007</v>
      </c>
    </row>
    <row r="145" spans="2:3" ht="15.6" x14ac:dyDescent="0.35">
      <c r="B145" s="47" t="s">
        <v>120</v>
      </c>
      <c r="C145" s="46"/>
    </row>
    <row r="146" spans="2:3" ht="15.6" x14ac:dyDescent="0.35">
      <c r="B146" s="47" t="s">
        <v>114</v>
      </c>
      <c r="C146" s="46"/>
    </row>
    <row r="147" spans="2:3" ht="15.6" x14ac:dyDescent="0.3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734.52</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v>48.75</v>
      </c>
    </row>
    <row r="160" spans="2:3" ht="15.75" x14ac:dyDescent="0.25">
      <c r="B160" s="47" t="s">
        <v>108</v>
      </c>
      <c r="C160" s="46">
        <v>59.7</v>
      </c>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Kazalisni fasnik-PROG.IZDACI '!A1" display="KLIKNITE OVDJE I UNESITE PODATKE U TABLICU " xr:uid="{00000000-0004-0000-1000-000000000000}"/>
    <hyperlink ref="B104" location="'KGZ2'!A1" display="KLIKNITE OVDJE I UNESITE PODATKE U TABLICU " xr:uid="{00000000-0004-0000-1000-000001000000}"/>
    <hyperlink ref="B108" location="'KGZ1'!A1" display="KLIKNITE OVDJE I UNESITE PODATKE U TABLICU " xr:uid="{00000000-0004-0000-1000-000002000000}"/>
    <hyperlink ref="C14" r:id="rId1" xr:uid="{00000000-0004-0000-10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E22"/>
  <sheetViews>
    <sheetView showGridLines="0" showRowColHeaders="0" zoomScale="76" zoomScaleNormal="76"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SUM(Table210[[#This Row],[SREDSTVA GRADSKOG UREDA ZA KULTURU ]:[SREDSTVA IZ OSTALIH IZVORA]])</f>
        <v>0</v>
      </c>
    </row>
    <row r="6" spans="1:5" x14ac:dyDescent="0.25">
      <c r="A6" s="26" t="s">
        <v>122</v>
      </c>
      <c r="B6" s="47" t="s">
        <v>99</v>
      </c>
      <c r="C6" s="32"/>
      <c r="D6" s="32"/>
      <c r="E6" s="32">
        <f>SUM(Table210[[#This Row],[SREDSTVA GRADSKOG UREDA ZA KULTURU ]:[SREDSTVA IZ OSTALIH IZVORA]])</f>
        <v>0</v>
      </c>
    </row>
    <row r="7" spans="1:5" x14ac:dyDescent="0.25">
      <c r="A7" s="26" t="s">
        <v>123</v>
      </c>
      <c r="B7" s="47" t="s">
        <v>101</v>
      </c>
      <c r="C7" s="32">
        <v>15.91</v>
      </c>
      <c r="D7" s="32"/>
      <c r="E7" s="32">
        <f>SUM(Table210[[#This Row],[SREDSTVA GRADSKOG UREDA ZA KULTURU ]:[SREDSTVA IZ OSTALIH IZVORA]])</f>
        <v>15.91</v>
      </c>
    </row>
    <row r="8" spans="1:5" x14ac:dyDescent="0.25">
      <c r="A8" s="26" t="s">
        <v>124</v>
      </c>
      <c r="B8" s="47" t="s">
        <v>102</v>
      </c>
      <c r="C8" s="32">
        <v>74.430000000000007</v>
      </c>
      <c r="D8" s="32"/>
      <c r="E8" s="32">
        <f>SUM(Table210[[#This Row],[SREDSTVA GRADSKOG UREDA ZA KULTURU ]:[SREDSTVA IZ OSTALIH IZVORA]])</f>
        <v>74.430000000000007</v>
      </c>
    </row>
    <row r="9" spans="1:5" x14ac:dyDescent="0.25">
      <c r="A9" s="26" t="s">
        <v>125</v>
      </c>
      <c r="B9" s="47" t="s">
        <v>120</v>
      </c>
      <c r="C9" s="32"/>
      <c r="D9" s="32"/>
      <c r="E9" s="32">
        <f>SUM(Table210[[#This Row],[SREDSTVA GRADSKOG UREDA ZA KULTURU ]:[SREDSTVA IZ OSTALIH IZVORA]])</f>
        <v>0</v>
      </c>
    </row>
    <row r="10" spans="1:5" x14ac:dyDescent="0.25">
      <c r="A10" s="26" t="s">
        <v>126</v>
      </c>
      <c r="B10" s="47" t="s">
        <v>114</v>
      </c>
      <c r="C10" s="32"/>
      <c r="D10" s="32"/>
      <c r="E10" s="32">
        <f>SUM(Table210[[#This Row],[SREDSTVA GRADSKOG UREDA ZA KULTURU ]:[SREDSTVA IZ OSTALIH IZVORA]])</f>
        <v>0</v>
      </c>
    </row>
    <row r="11" spans="1:5" x14ac:dyDescent="0.25">
      <c r="A11" s="26" t="s">
        <v>127</v>
      </c>
      <c r="B11" s="47" t="s">
        <v>115</v>
      </c>
      <c r="C11" s="32"/>
      <c r="D11" s="32"/>
      <c r="E11" s="32">
        <f>SUM(Table210[[#This Row],[SREDSTVA GRADSKOG UREDA ZA KULTURU ]:[SREDSTVA IZ OSTALIH IZVORA]])</f>
        <v>0</v>
      </c>
    </row>
    <row r="12" spans="1:5" x14ac:dyDescent="0.25">
      <c r="A12" s="26" t="s">
        <v>128</v>
      </c>
      <c r="B12" s="47" t="s">
        <v>116</v>
      </c>
      <c r="C12" s="32"/>
      <c r="D12" s="32"/>
      <c r="E12" s="32">
        <f>SUM(Table210[[#This Row],[SREDSTVA GRADSKOG UREDA ZA KULTURU ]:[SREDSTVA IZ OSTALIH IZVORA]])</f>
        <v>0</v>
      </c>
    </row>
    <row r="13" spans="1:5" x14ac:dyDescent="0.25">
      <c r="A13" s="26" t="s">
        <v>129</v>
      </c>
      <c r="B13" s="47" t="s">
        <v>104</v>
      </c>
      <c r="C13" s="32"/>
      <c r="D13" s="32"/>
      <c r="E13" s="32">
        <f>SUM(Table210[[#This Row],[SREDSTVA GRADSKOG UREDA ZA KULTURU ]:[SREDSTVA IZ OSTALIH IZVORA]])</f>
        <v>0</v>
      </c>
    </row>
    <row r="14" spans="1:5" x14ac:dyDescent="0.25">
      <c r="A14" s="26" t="s">
        <v>130</v>
      </c>
      <c r="B14" s="47" t="s">
        <v>105</v>
      </c>
      <c r="C14" s="32"/>
      <c r="D14" s="32"/>
      <c r="E14" s="32">
        <f>SUM(Table210[[#This Row],[SREDSTVA GRADSKOG UREDA ZA KULTURU ]:[SREDSTVA IZ OSTALIH IZVORA]])</f>
        <v>0</v>
      </c>
    </row>
    <row r="15" spans="1:5" x14ac:dyDescent="0.25">
      <c r="A15" s="26" t="s">
        <v>131</v>
      </c>
      <c r="B15" s="47" t="s">
        <v>106</v>
      </c>
      <c r="C15" s="32">
        <v>734.52</v>
      </c>
      <c r="D15" s="32"/>
      <c r="E15" s="32">
        <f>SUM(Table210[[#This Row],[SREDSTVA GRADSKOG UREDA ZA KULTURU ]:[SREDSTVA IZ OSTALIH IZVORA]])</f>
        <v>734.52</v>
      </c>
    </row>
    <row r="16" spans="1:5" x14ac:dyDescent="0.25">
      <c r="A16" s="26" t="s">
        <v>132</v>
      </c>
      <c r="B16" s="47" t="s">
        <v>107</v>
      </c>
      <c r="C16" s="32"/>
      <c r="D16" s="32"/>
      <c r="E16" s="32">
        <f>SUM(Table210[[#This Row],[SREDSTVA GRADSKOG UREDA ZA KULTURU ]:[SREDSTVA IZ OSTALIH IZVORA]])</f>
        <v>0</v>
      </c>
    </row>
    <row r="17" spans="1:5" x14ac:dyDescent="0.25">
      <c r="A17" s="26" t="s">
        <v>133</v>
      </c>
      <c r="B17" s="47" t="s">
        <v>119</v>
      </c>
      <c r="C17" s="32"/>
      <c r="D17" s="32"/>
      <c r="E17" s="32">
        <f>SUM(Table210[[#This Row],[SREDSTVA GRADSKOG UREDA ZA KULTURU ]:[SREDSTVA IZ OSTALIH IZVORA]])</f>
        <v>0</v>
      </c>
    </row>
    <row r="18" spans="1:5" x14ac:dyDescent="0.25">
      <c r="A18" s="26" t="s">
        <v>134</v>
      </c>
      <c r="B18" s="47" t="s">
        <v>109</v>
      </c>
      <c r="C18" s="32"/>
      <c r="D18" s="32"/>
      <c r="E18" s="32">
        <f>SUM(Table210[[#This Row],[SREDSTVA GRADSKOG UREDA ZA KULTURU ]:[SREDSTVA IZ OSTALIH IZVORA]])</f>
        <v>0</v>
      </c>
    </row>
    <row r="19" spans="1:5" x14ac:dyDescent="0.25">
      <c r="A19" s="26" t="s">
        <v>135</v>
      </c>
      <c r="B19" s="47" t="s">
        <v>118</v>
      </c>
      <c r="C19" s="32"/>
      <c r="D19" s="32"/>
      <c r="E19" s="32">
        <f>SUM(Table210[[#This Row],[SREDSTVA GRADSKOG UREDA ZA KULTURU ]:[SREDSTVA IZ OSTALIH IZVORA]])</f>
        <v>0</v>
      </c>
    </row>
    <row r="20" spans="1:5" x14ac:dyDescent="0.25">
      <c r="A20" s="26" t="s">
        <v>136</v>
      </c>
      <c r="B20" s="47" t="s">
        <v>117</v>
      </c>
      <c r="C20" s="33">
        <v>15.44</v>
      </c>
      <c r="D20" s="33">
        <v>33.31</v>
      </c>
      <c r="E20" s="33">
        <f>SUM(Table210[[#This Row],[SREDSTVA GRADSKOG UREDA ZA KULTURU ]:[SREDSTVA IZ OSTALIH IZVORA]])</f>
        <v>48.75</v>
      </c>
    </row>
    <row r="21" spans="1:5" x14ac:dyDescent="0.25">
      <c r="A21" s="26" t="s">
        <v>137</v>
      </c>
      <c r="B21" s="47" t="s">
        <v>108</v>
      </c>
      <c r="C21" s="32">
        <v>59.7</v>
      </c>
      <c r="D21" s="32"/>
      <c r="E21" s="32">
        <f>SUM(Table210[[#This Row],[SREDSTVA GRADSKOG UREDA ZA KULTURU ]:[SREDSTVA IZ OSTALIH IZVORA]])</f>
        <v>59.7</v>
      </c>
    </row>
    <row r="22" spans="1:5" x14ac:dyDescent="0.25">
      <c r="A22" s="18" t="s">
        <v>47</v>
      </c>
      <c r="C22" s="34"/>
      <c r="D22" s="34"/>
      <c r="E22" s="35">
        <f>SUBTOTAL(109,Table210[UKUPNO])</f>
        <v>933.31000000000006</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249977111117893"/>
  </sheetPr>
  <dimension ref="B3:E161"/>
  <sheetViews>
    <sheetView zoomScaleNormal="100" workbookViewId="0">
      <pane ySplit="5" topLeftCell="A138"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195</v>
      </c>
    </row>
    <row r="18" spans="2:3" ht="15.75" x14ac:dyDescent="0.25">
      <c r="B18" s="9" t="s">
        <v>12</v>
      </c>
      <c r="C18" s="14" t="s">
        <v>146</v>
      </c>
    </row>
    <row r="19" spans="2:3" ht="15.75" x14ac:dyDescent="0.25">
      <c r="B19" s="9" t="s">
        <v>13</v>
      </c>
      <c r="C19" s="14" t="s">
        <v>528</v>
      </c>
    </row>
    <row r="20" spans="2:3" ht="15.75" x14ac:dyDescent="0.25">
      <c r="B20" s="9" t="s">
        <v>14</v>
      </c>
      <c r="C20" s="14">
        <v>600</v>
      </c>
    </row>
    <row r="21" spans="2:3" ht="15.75" x14ac:dyDescent="0.25">
      <c r="B21" s="9" t="s">
        <v>15</v>
      </c>
      <c r="C21" s="14">
        <v>7</v>
      </c>
    </row>
    <row r="22" spans="2:3" ht="15" customHeight="1" x14ac:dyDescent="0.25">
      <c r="B22" s="15"/>
    </row>
    <row r="23" spans="2:3" ht="23.25" customHeight="1" x14ac:dyDescent="0.25">
      <c r="B23" s="117" t="s">
        <v>16</v>
      </c>
      <c r="C23" s="117"/>
    </row>
    <row r="24" spans="2:3" ht="99" customHeight="1" x14ac:dyDescent="0.25">
      <c r="B24" s="119" t="s">
        <v>17</v>
      </c>
      <c r="C24" s="121" t="s">
        <v>529</v>
      </c>
    </row>
    <row r="25" spans="2:3" ht="363"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2200</v>
      </c>
    </row>
    <row r="30" spans="2:3" ht="15.75" x14ac:dyDescent="0.25">
      <c r="B30" s="20" t="s">
        <v>21</v>
      </c>
      <c r="C30" s="19"/>
    </row>
    <row r="31" spans="2:3" ht="15.75" x14ac:dyDescent="0.25">
      <c r="B31" s="20" t="s">
        <v>22</v>
      </c>
      <c r="C31" s="19"/>
    </row>
    <row r="32" spans="2:3" ht="15.75" x14ac:dyDescent="0.25">
      <c r="B32" s="9" t="s">
        <v>23</v>
      </c>
      <c r="C32" s="19"/>
    </row>
    <row r="33" spans="2:4" ht="15.75" x14ac:dyDescent="0.25">
      <c r="B33" s="9" t="s">
        <v>24</v>
      </c>
      <c r="C33" s="19"/>
    </row>
    <row r="34" spans="2:4" ht="31.5" x14ac:dyDescent="0.25">
      <c r="B34" s="9" t="s">
        <v>25</v>
      </c>
      <c r="C34" s="19">
        <v>1260</v>
      </c>
    </row>
    <row r="35" spans="2:4" ht="15.75" x14ac:dyDescent="0.25">
      <c r="B35" s="9" t="s">
        <v>26</v>
      </c>
      <c r="C35" s="19"/>
    </row>
    <row r="36" spans="2:4" ht="21.75" customHeight="1" x14ac:dyDescent="0.25">
      <c r="B36" s="21" t="s">
        <v>27</v>
      </c>
      <c r="C36" s="22">
        <f>SUM(C28:C35)</f>
        <v>3460</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85">
        <v>6</v>
      </c>
    </row>
    <row r="46" spans="2:4" ht="15.75" x14ac:dyDescent="0.25">
      <c r="B46" s="9" t="s">
        <v>32</v>
      </c>
      <c r="C46" s="26" t="s">
        <v>147</v>
      </c>
    </row>
    <row r="47" spans="2:4" ht="15.75" x14ac:dyDescent="0.25">
      <c r="B47" s="9" t="s">
        <v>33</v>
      </c>
      <c r="C47" s="26">
        <v>600</v>
      </c>
    </row>
    <row r="48" spans="2:4" ht="15.75" x14ac:dyDescent="0.25">
      <c r="B48" s="9" t="s">
        <v>34</v>
      </c>
      <c r="C48" s="27" t="s">
        <v>147</v>
      </c>
    </row>
    <row r="49" spans="2:3" ht="11.25" customHeight="1" x14ac:dyDescent="0.25">
      <c r="B49" s="28"/>
    </row>
    <row r="50" spans="2:3" ht="22.5" customHeight="1" x14ac:dyDescent="0.25">
      <c r="B50" s="114" t="s">
        <v>35</v>
      </c>
      <c r="C50" s="114"/>
    </row>
    <row r="51" spans="2:3" ht="31.5" x14ac:dyDescent="0.25">
      <c r="B51" s="9" t="s">
        <v>36</v>
      </c>
      <c r="C51" s="50" t="s">
        <v>148</v>
      </c>
    </row>
    <row r="52" spans="2:3" ht="15.75" x14ac:dyDescent="0.25">
      <c r="B52" s="9" t="s">
        <v>37</v>
      </c>
      <c r="C52" s="26">
        <v>0</v>
      </c>
    </row>
    <row r="53" spans="2:3" ht="15.75" x14ac:dyDescent="0.25">
      <c r="B53" s="21" t="s">
        <v>38</v>
      </c>
      <c r="C53" s="26"/>
    </row>
    <row r="54" spans="2:3" ht="15.75" x14ac:dyDescent="0.25">
      <c r="B54" s="9" t="s">
        <v>39</v>
      </c>
      <c r="C54" s="26">
        <v>5</v>
      </c>
    </row>
    <row r="55" spans="2:3" ht="15.75" x14ac:dyDescent="0.25">
      <c r="B55" s="9" t="s">
        <v>40</v>
      </c>
      <c r="C55" s="26">
        <v>0</v>
      </c>
    </row>
    <row r="56" spans="2:3" ht="15.75" x14ac:dyDescent="0.25">
      <c r="B56" s="9" t="s">
        <v>41</v>
      </c>
      <c r="C56" s="26">
        <v>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6" x14ac:dyDescent="0.3">
      <c r="B62" s="9" t="s">
        <v>49</v>
      </c>
      <c r="C62" s="13"/>
    </row>
    <row r="63" spans="2:3" ht="15.6" x14ac:dyDescent="0.3">
      <c r="B63" s="9" t="s">
        <v>50</v>
      </c>
      <c r="C63" s="13"/>
    </row>
    <row r="64" spans="2:3" ht="15.6" x14ac:dyDescent="0.3">
      <c r="B64" s="9" t="s">
        <v>51</v>
      </c>
      <c r="C64" s="13"/>
    </row>
    <row r="65" spans="2:3" ht="15.6" x14ac:dyDescent="0.3">
      <c r="B65" s="20" t="s">
        <v>52</v>
      </c>
      <c r="C65" s="13"/>
    </row>
    <row r="66" spans="2:3" ht="15.6" x14ac:dyDescent="0.3">
      <c r="B66" s="20" t="s">
        <v>53</v>
      </c>
      <c r="C66" s="13"/>
    </row>
    <row r="67" spans="2:3" ht="15.75" x14ac:dyDescent="0.25">
      <c r="B67" s="20" t="s">
        <v>54</v>
      </c>
      <c r="C67" s="13"/>
    </row>
    <row r="68" spans="2:3" ht="15.6" x14ac:dyDescent="0.3">
      <c r="B68" s="20" t="s">
        <v>55</v>
      </c>
      <c r="C68" s="13"/>
    </row>
    <row r="69" spans="2:3" ht="15.6" x14ac:dyDescent="0.3">
      <c r="B69" s="20" t="s">
        <v>56</v>
      </c>
      <c r="C69" s="13"/>
    </row>
    <row r="70" spans="2:3" ht="15.6" x14ac:dyDescent="0.3">
      <c r="B70" s="20" t="s">
        <v>57</v>
      </c>
      <c r="C70" s="37"/>
    </row>
    <row r="71" spans="2:3" ht="15.75" x14ac:dyDescent="0.25">
      <c r="B71" s="9" t="s">
        <v>58</v>
      </c>
      <c r="C71" s="37"/>
    </row>
    <row r="73" spans="2:3" ht="21" customHeight="1" x14ac:dyDescent="0.3">
      <c r="B73" s="114" t="s">
        <v>59</v>
      </c>
      <c r="C73" s="114"/>
    </row>
    <row r="74" spans="2:3" ht="15.6" x14ac:dyDescent="0.3">
      <c r="B74" s="10" t="s">
        <v>50</v>
      </c>
      <c r="C74" s="13"/>
    </row>
    <row r="75" spans="2:3" ht="15.6" x14ac:dyDescent="0.3">
      <c r="B75" s="10" t="s">
        <v>60</v>
      </c>
      <c r="C75" s="13"/>
    </row>
    <row r="76" spans="2:3" ht="15.6" x14ac:dyDescent="0.3">
      <c r="B76" s="38" t="s">
        <v>61</v>
      </c>
      <c r="C76" s="13"/>
    </row>
    <row r="77" spans="2:3" ht="15.6" x14ac:dyDescent="0.3">
      <c r="B77" s="38" t="s">
        <v>62</v>
      </c>
      <c r="C77" s="13"/>
    </row>
    <row r="78" spans="2:3" ht="15.6" x14ac:dyDescent="0.3">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ht="15.75" x14ac:dyDescent="0.25">
      <c r="B114" s="114" t="s">
        <v>75</v>
      </c>
      <c r="C114" s="114"/>
    </row>
    <row r="115" spans="2:3" ht="15.75" x14ac:dyDescent="0.25">
      <c r="B115" s="9" t="s">
        <v>76</v>
      </c>
      <c r="C115" s="40" t="s">
        <v>196</v>
      </c>
    </row>
    <row r="116" spans="2:3" ht="15.75" x14ac:dyDescent="0.25">
      <c r="B116" s="9" t="s">
        <v>77</v>
      </c>
      <c r="C116" s="40" t="s">
        <v>530</v>
      </c>
    </row>
    <row r="117" spans="2:3" ht="15.75" x14ac:dyDescent="0.25">
      <c r="B117" s="9" t="s">
        <v>78</v>
      </c>
      <c r="C117" s="41">
        <v>6</v>
      </c>
    </row>
    <row r="118" spans="2:3" ht="15.75" x14ac:dyDescent="0.25">
      <c r="B118" s="9" t="s">
        <v>79</v>
      </c>
      <c r="C118" s="41" t="s">
        <v>531</v>
      </c>
    </row>
    <row r="119" spans="2:3" ht="15.75" x14ac:dyDescent="0.25">
      <c r="B119" s="42"/>
      <c r="C119" s="43"/>
    </row>
    <row r="120" spans="2:3" ht="15.75" x14ac:dyDescent="0.25">
      <c r="B120" s="114" t="s">
        <v>80</v>
      </c>
      <c r="C120" s="114"/>
    </row>
    <row r="121" spans="2:3" ht="15.75" x14ac:dyDescent="0.25">
      <c r="B121" s="9" t="s">
        <v>81</v>
      </c>
      <c r="C121" s="41" t="s">
        <v>146</v>
      </c>
    </row>
    <row r="122" spans="2:3" ht="15.75" x14ac:dyDescent="0.25">
      <c r="B122" s="9" t="s">
        <v>82</v>
      </c>
      <c r="C122" s="41">
        <v>0</v>
      </c>
    </row>
    <row r="123" spans="2:3" ht="15.75" x14ac:dyDescent="0.25">
      <c r="B123" s="9" t="s">
        <v>83</v>
      </c>
      <c r="C123" s="41">
        <v>600</v>
      </c>
    </row>
    <row r="124" spans="2:3" ht="15.75" x14ac:dyDescent="0.25">
      <c r="B124" s="9" t="s">
        <v>84</v>
      </c>
      <c r="C124" s="41">
        <v>600</v>
      </c>
    </row>
    <row r="125" spans="2:3" ht="31.5" x14ac:dyDescent="0.25">
      <c r="B125" s="9" t="s">
        <v>85</v>
      </c>
      <c r="C125" s="41">
        <v>7</v>
      </c>
    </row>
    <row r="126" spans="2:3" ht="15.75" x14ac:dyDescent="0.25">
      <c r="B126" s="42"/>
      <c r="C126" s="43"/>
    </row>
    <row r="127" spans="2:3" ht="15.75" x14ac:dyDescent="0.25">
      <c r="B127" s="114" t="s">
        <v>86</v>
      </c>
      <c r="C127" s="114"/>
    </row>
    <row r="128" spans="2:3" ht="15.75" x14ac:dyDescent="0.25">
      <c r="B128" s="9" t="s">
        <v>87</v>
      </c>
      <c r="C128" s="41" t="s">
        <v>163</v>
      </c>
    </row>
    <row r="129" spans="2:3" ht="15.75" x14ac:dyDescent="0.25">
      <c r="B129" s="9" t="s">
        <v>88</v>
      </c>
      <c r="C129" s="41" t="s">
        <v>151</v>
      </c>
    </row>
    <row r="130" spans="2:3" ht="15.75" x14ac:dyDescent="0.25">
      <c r="B130" s="9" t="s">
        <v>89</v>
      </c>
      <c r="C130" s="41" t="s">
        <v>152</v>
      </c>
    </row>
    <row r="131" spans="2:3" ht="15.75" x14ac:dyDescent="0.25">
      <c r="B131" s="10" t="s">
        <v>90</v>
      </c>
      <c r="C131" s="44">
        <v>0</v>
      </c>
    </row>
    <row r="132" spans="2:3" ht="15.75" x14ac:dyDescent="0.25">
      <c r="B132" s="9" t="s">
        <v>91</v>
      </c>
      <c r="C132" s="41" t="s">
        <v>163</v>
      </c>
    </row>
    <row r="133" spans="2:3" ht="15.75" x14ac:dyDescent="0.25">
      <c r="B133" s="9" t="s">
        <v>92</v>
      </c>
      <c r="C133" s="44">
        <v>312.37</v>
      </c>
    </row>
    <row r="134" spans="2:3" ht="15.75" x14ac:dyDescent="0.25">
      <c r="B134" s="9" t="s">
        <v>93</v>
      </c>
      <c r="C134" s="41" t="s">
        <v>176</v>
      </c>
    </row>
    <row r="135" spans="2:3" ht="15.75" x14ac:dyDescent="0.25">
      <c r="B135" s="9" t="s">
        <v>94</v>
      </c>
      <c r="C135" s="41" t="s">
        <v>197</v>
      </c>
    </row>
    <row r="136" spans="2:3" ht="15.75" x14ac:dyDescent="0.25">
      <c r="B136" s="9" t="s">
        <v>95</v>
      </c>
      <c r="C136" s="41" t="s">
        <v>155</v>
      </c>
    </row>
    <row r="137" spans="2:3" ht="15.75" x14ac:dyDescent="0.25">
      <c r="B137" s="42"/>
      <c r="C137" s="43"/>
    </row>
    <row r="138" spans="2:3" ht="15.75" x14ac:dyDescent="0.25">
      <c r="B138" s="114" t="s">
        <v>96</v>
      </c>
      <c r="C138" s="114"/>
    </row>
    <row r="139" spans="2:3" ht="15.75" x14ac:dyDescent="0.25">
      <c r="B139" s="45" t="s">
        <v>97</v>
      </c>
      <c r="C139" s="46"/>
    </row>
    <row r="140" spans="2:3" ht="15.75" x14ac:dyDescent="0.25">
      <c r="B140" s="45" t="s">
        <v>98</v>
      </c>
      <c r="C140" s="46"/>
    </row>
    <row r="141" spans="2:3" ht="15.75" x14ac:dyDescent="0.25">
      <c r="B141" s="47" t="s">
        <v>113</v>
      </c>
      <c r="C141" s="46">
        <v>79.650000000000006</v>
      </c>
    </row>
    <row r="142" spans="2:3" ht="15.75" x14ac:dyDescent="0.25">
      <c r="B142" s="47" t="s">
        <v>99</v>
      </c>
      <c r="C142" s="46">
        <v>77.8</v>
      </c>
    </row>
    <row r="143" spans="2:3" ht="15.75" x14ac:dyDescent="0.25">
      <c r="B143" s="45" t="s">
        <v>100</v>
      </c>
      <c r="C143" s="46"/>
    </row>
    <row r="144" spans="2:3" ht="15.75" x14ac:dyDescent="0.25">
      <c r="B144" s="47" t="s">
        <v>101</v>
      </c>
      <c r="C144" s="46">
        <v>1.99</v>
      </c>
    </row>
    <row r="145" spans="2:3" ht="15.75" x14ac:dyDescent="0.25">
      <c r="B145" s="47" t="s">
        <v>102</v>
      </c>
      <c r="C145" s="46"/>
    </row>
    <row r="146" spans="2:3" ht="15.75" x14ac:dyDescent="0.25">
      <c r="B146" s="47" t="s">
        <v>120</v>
      </c>
      <c r="C146" s="46">
        <v>253.1</v>
      </c>
    </row>
    <row r="147" spans="2:3" ht="15.75" x14ac:dyDescent="0.25">
      <c r="B147" s="47" t="s">
        <v>114</v>
      </c>
      <c r="C147" s="46"/>
    </row>
    <row r="148" spans="2:3" ht="15.75" x14ac:dyDescent="0.25">
      <c r="B148" s="45" t="s">
        <v>103</v>
      </c>
      <c r="C148" s="46"/>
    </row>
    <row r="149" spans="2:3" ht="15.75" x14ac:dyDescent="0.25">
      <c r="B149" s="47" t="s">
        <v>115</v>
      </c>
      <c r="C149" s="46">
        <f>350+25</f>
        <v>375</v>
      </c>
    </row>
    <row r="150" spans="2:3" ht="15.75" x14ac:dyDescent="0.25">
      <c r="B150" s="47" t="s">
        <v>116</v>
      </c>
      <c r="C150" s="46"/>
    </row>
    <row r="151" spans="2:3" ht="15.75" x14ac:dyDescent="0.25">
      <c r="B151" s="47" t="s">
        <v>104</v>
      </c>
      <c r="C151" s="46"/>
    </row>
    <row r="152" spans="2:3" ht="15.75" x14ac:dyDescent="0.25">
      <c r="B152" s="47" t="s">
        <v>105</v>
      </c>
      <c r="C152" s="46"/>
    </row>
    <row r="153" spans="2:3" ht="15.75" x14ac:dyDescent="0.25">
      <c r="B153" s="47" t="s">
        <v>106</v>
      </c>
      <c r="C153" s="46">
        <f>930.64+380.57+287.37+38.44+87.81</f>
        <v>1724.83</v>
      </c>
    </row>
    <row r="154" spans="2:3" ht="15.75" x14ac:dyDescent="0.25">
      <c r="B154" s="47" t="s">
        <v>107</v>
      </c>
      <c r="C154" s="46"/>
    </row>
    <row r="155" spans="2:3" ht="15.75" x14ac:dyDescent="0.25">
      <c r="B155" s="45" t="s">
        <v>119</v>
      </c>
      <c r="C155" s="46"/>
    </row>
    <row r="156" spans="2:3" ht="15.75" x14ac:dyDescent="0.25">
      <c r="B156" s="47" t="s">
        <v>119</v>
      </c>
      <c r="C156" s="46"/>
    </row>
    <row r="157" spans="2:3" ht="15.75" x14ac:dyDescent="0.25">
      <c r="B157" s="45" t="s">
        <v>108</v>
      </c>
      <c r="C157" s="46"/>
    </row>
    <row r="158" spans="2:3" ht="15.75" x14ac:dyDescent="0.25">
      <c r="B158" s="47" t="s">
        <v>109</v>
      </c>
      <c r="C158" s="46"/>
    </row>
    <row r="159" spans="2:3" ht="15.75" x14ac:dyDescent="0.25">
      <c r="B159" s="47" t="s">
        <v>118</v>
      </c>
      <c r="C159" s="46"/>
    </row>
    <row r="160" spans="2:3" ht="15.75" x14ac:dyDescent="0.25">
      <c r="B160" s="47" t="s">
        <v>117</v>
      </c>
      <c r="C160" s="46"/>
    </row>
    <row r="161" spans="2:3" ht="15.75" x14ac:dyDescent="0.25">
      <c r="B161" s="47" t="s">
        <v>108</v>
      </c>
      <c r="C161" s="46"/>
    </row>
  </sheetData>
  <sheetProtection selectLockedCells="1"/>
  <mergeCells count="22">
    <mergeCell ref="B92:C92"/>
    <mergeCell ref="B7:C7"/>
    <mergeCell ref="B23:C23"/>
    <mergeCell ref="B27:C27"/>
    <mergeCell ref="B38:C38"/>
    <mergeCell ref="B44:C44"/>
    <mergeCell ref="B50:C50"/>
    <mergeCell ref="B59:C59"/>
    <mergeCell ref="B61:C61"/>
    <mergeCell ref="B73:C73"/>
    <mergeCell ref="B80:C80"/>
    <mergeCell ref="B87:C87"/>
    <mergeCell ref="B24:B25"/>
    <mergeCell ref="C24:C25"/>
    <mergeCell ref="B127:C127"/>
    <mergeCell ref="B138:C138"/>
    <mergeCell ref="B100:C100"/>
    <mergeCell ref="B103:C103"/>
    <mergeCell ref="B108:C108"/>
    <mergeCell ref="B112:C112"/>
    <mergeCell ref="B114:C114"/>
    <mergeCell ref="B120:C120"/>
  </mergeCells>
  <hyperlinks>
    <hyperlink ref="B42" location="'Kaz.izvan centra-PROG.IZDACI'!A1" display="KLIKNITE OVDJE I UNESITE PODATKE U TABLICU " xr:uid="{00000000-0004-0000-1200-000000000000}"/>
    <hyperlink ref="B105" location="'KGZ2'!A1" display="KLIKNITE OVDJE I UNESITE PODATKE U TABLICU " xr:uid="{00000000-0004-0000-1200-000001000000}"/>
    <hyperlink ref="B109" location="'KGZ1'!A1" display="KLIKNITE OVDJE I UNESITE PODATKE U TABLICU " xr:uid="{00000000-0004-0000-1200-000002000000}"/>
    <hyperlink ref="C14" r:id="rId1" xr:uid="{00000000-0004-0000-12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2:E22"/>
  <sheetViews>
    <sheetView showGridLines="0" showRowColHeaders="0" zoomScaleNormal="10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v>686.82</v>
      </c>
      <c r="D5" s="32">
        <v>646.29</v>
      </c>
      <c r="E5" s="32">
        <f>SUM(Table2[[#This Row],[SREDSTVA GRADSKOG UREDA ZA KULTURU ]:[SREDSTVA IZ OSTALIH IZVORA]])</f>
        <v>1333.1100000000001</v>
      </c>
    </row>
    <row r="6" spans="1:5" x14ac:dyDescent="0.25">
      <c r="A6" s="26" t="s">
        <v>122</v>
      </c>
      <c r="B6" s="47" t="s">
        <v>99</v>
      </c>
      <c r="C6" s="32">
        <v>1161.5999999999999</v>
      </c>
      <c r="D6" s="32">
        <v>717.2</v>
      </c>
      <c r="E6" s="32">
        <f>SUM(Table2[[#This Row],[SREDSTVA GRADSKOG UREDA ZA KULTURU ]:[SREDSTVA IZ OSTALIH IZVORA]])</f>
        <v>1878.8</v>
      </c>
    </row>
    <row r="7" spans="1:5" x14ac:dyDescent="0.25">
      <c r="A7" s="26" t="s">
        <v>123</v>
      </c>
      <c r="B7" s="47" t="s">
        <v>101</v>
      </c>
      <c r="C7" s="32">
        <v>2203.36</v>
      </c>
      <c r="D7" s="32">
        <v>1799.71</v>
      </c>
      <c r="E7" s="32">
        <f>SUM(Table2[[#This Row],[SREDSTVA GRADSKOG UREDA ZA KULTURU ]:[SREDSTVA IZ OSTALIH IZVORA]])</f>
        <v>4003.07</v>
      </c>
    </row>
    <row r="8" spans="1:5" x14ac:dyDescent="0.25">
      <c r="A8" s="26" t="s">
        <v>124</v>
      </c>
      <c r="B8" s="47" t="s">
        <v>102</v>
      </c>
      <c r="C8" s="32">
        <v>2829.25</v>
      </c>
      <c r="D8" s="32">
        <v>5429.46</v>
      </c>
      <c r="E8" s="32">
        <f>SUM(Table2[[#This Row],[SREDSTVA GRADSKOG UREDA ZA KULTURU ]:[SREDSTVA IZ OSTALIH IZVORA]])</f>
        <v>8258.7099999999991</v>
      </c>
    </row>
    <row r="9" spans="1:5" x14ac:dyDescent="0.25">
      <c r="A9" s="26" t="s">
        <v>125</v>
      </c>
      <c r="B9" s="47" t="s">
        <v>120</v>
      </c>
      <c r="C9" s="32">
        <v>253.1</v>
      </c>
      <c r="D9" s="32">
        <v>238.47</v>
      </c>
      <c r="E9" s="32">
        <f>SUM(Table2[[#This Row],[SREDSTVA GRADSKOG UREDA ZA KULTURU ]:[SREDSTVA IZ OSTALIH IZVORA]])</f>
        <v>491.57</v>
      </c>
    </row>
    <row r="10" spans="1:5" x14ac:dyDescent="0.25">
      <c r="A10" s="26" t="s">
        <v>126</v>
      </c>
      <c r="B10" s="47" t="s">
        <v>114</v>
      </c>
      <c r="C10" s="32"/>
      <c r="D10" s="32"/>
      <c r="E10" s="32">
        <f>SUM(Table2[[#This Row],[SREDSTVA GRADSKOG UREDA ZA KULTURU ]:[SREDSTVA IZ OSTALIH IZVORA]])</f>
        <v>0</v>
      </c>
    </row>
    <row r="11" spans="1:5" x14ac:dyDescent="0.25">
      <c r="A11" s="26" t="s">
        <v>127</v>
      </c>
      <c r="B11" s="47" t="s">
        <v>115</v>
      </c>
      <c r="C11" s="32">
        <v>748.8</v>
      </c>
      <c r="D11" s="32">
        <v>549.29</v>
      </c>
      <c r="E11" s="32">
        <f>SUM(Table2[[#This Row],[SREDSTVA GRADSKOG UREDA ZA KULTURU ]:[SREDSTVA IZ OSTALIH IZVORA]])</f>
        <v>1298.0899999999999</v>
      </c>
    </row>
    <row r="12" spans="1:5" x14ac:dyDescent="0.25">
      <c r="A12" s="26" t="s">
        <v>128</v>
      </c>
      <c r="B12" s="47" t="s">
        <v>116</v>
      </c>
      <c r="C12" s="32">
        <v>200</v>
      </c>
      <c r="D12" s="32">
        <v>699.2</v>
      </c>
      <c r="E12" s="32">
        <f>SUM(Table2[[#This Row],[SREDSTVA GRADSKOG UREDA ZA KULTURU ]:[SREDSTVA IZ OSTALIH IZVORA]])</f>
        <v>899.2</v>
      </c>
    </row>
    <row r="13" spans="1:5" x14ac:dyDescent="0.25">
      <c r="A13" s="26" t="s">
        <v>129</v>
      </c>
      <c r="B13" s="47" t="s">
        <v>104</v>
      </c>
      <c r="C13" s="32">
        <v>2341.0300000000002</v>
      </c>
      <c r="D13" s="32">
        <v>3151.85</v>
      </c>
      <c r="E13" s="32">
        <f>SUM(Table2[[#This Row],[SREDSTVA GRADSKOG UREDA ZA KULTURU ]:[SREDSTVA IZ OSTALIH IZVORA]])</f>
        <v>5492.88</v>
      </c>
    </row>
    <row r="14" spans="1:5" x14ac:dyDescent="0.25">
      <c r="A14" s="26" t="s">
        <v>130</v>
      </c>
      <c r="B14" s="47" t="s">
        <v>105</v>
      </c>
      <c r="C14" s="32">
        <v>750</v>
      </c>
      <c r="D14" s="32">
        <v>602.5</v>
      </c>
      <c r="E14" s="32">
        <f>SUM(Table2[[#This Row],[SREDSTVA GRADSKOG UREDA ZA KULTURU ]:[SREDSTVA IZ OSTALIH IZVORA]])</f>
        <v>1352.5</v>
      </c>
    </row>
    <row r="15" spans="1:5" x14ac:dyDescent="0.25">
      <c r="A15" s="26" t="s">
        <v>131</v>
      </c>
      <c r="B15" s="47" t="s">
        <v>106</v>
      </c>
      <c r="C15" s="32">
        <v>77755.600000000006</v>
      </c>
      <c r="D15" s="32">
        <v>99917.53</v>
      </c>
      <c r="E15" s="32">
        <f>SUM(Table2[[#This Row],[SREDSTVA GRADSKOG UREDA ZA KULTURU ]:[SREDSTVA IZ OSTALIH IZVORA]])</f>
        <v>177673.13</v>
      </c>
    </row>
    <row r="16" spans="1:5" x14ac:dyDescent="0.25">
      <c r="A16" s="26" t="s">
        <v>132</v>
      </c>
      <c r="B16" s="47" t="s">
        <v>107</v>
      </c>
      <c r="C16" s="32">
        <v>8949.51</v>
      </c>
      <c r="D16" s="32">
        <v>7490.45</v>
      </c>
      <c r="E16" s="32">
        <f>SUM(Table2[[#This Row],[SREDSTVA GRADSKOG UREDA ZA KULTURU ]:[SREDSTVA IZ OSTALIH IZVORA]])</f>
        <v>16439.96</v>
      </c>
    </row>
    <row r="17" spans="1:5" x14ac:dyDescent="0.25">
      <c r="A17" s="26" t="s">
        <v>133</v>
      </c>
      <c r="B17" s="47" t="s">
        <v>119</v>
      </c>
      <c r="C17" s="32"/>
      <c r="D17" s="32"/>
      <c r="E17" s="32">
        <f>SUM(Table2[[#This Row],[SREDSTVA GRADSKOG UREDA ZA KULTURU ]:[SREDSTVA IZ OSTALIH IZVORA]])</f>
        <v>0</v>
      </c>
    </row>
    <row r="18" spans="1:5" x14ac:dyDescent="0.25">
      <c r="A18" s="26" t="s">
        <v>134</v>
      </c>
      <c r="B18" s="47" t="s">
        <v>109</v>
      </c>
      <c r="C18" s="32"/>
      <c r="D18" s="32"/>
      <c r="E18" s="32">
        <f>SUM(Table2[[#This Row],[SREDSTVA GRADSKOG UREDA ZA KULTURU ]:[SREDSTVA IZ OSTALIH IZVORA]])</f>
        <v>0</v>
      </c>
    </row>
    <row r="19" spans="1:5" x14ac:dyDescent="0.25">
      <c r="A19" s="26" t="s">
        <v>135</v>
      </c>
      <c r="B19" s="47" t="s">
        <v>118</v>
      </c>
      <c r="C19" s="32"/>
      <c r="D19" s="32">
        <f>371.62</f>
        <v>371.62</v>
      </c>
      <c r="E19" s="32">
        <f>SUM(Table2[[#This Row],[SREDSTVA GRADSKOG UREDA ZA KULTURU ]:[SREDSTVA IZ OSTALIH IZVORA]])</f>
        <v>371.62</v>
      </c>
    </row>
    <row r="20" spans="1:5" x14ac:dyDescent="0.25">
      <c r="A20" s="26" t="s">
        <v>136</v>
      </c>
      <c r="B20" s="47" t="s">
        <v>117</v>
      </c>
      <c r="C20" s="33">
        <v>524.86</v>
      </c>
      <c r="D20" s="33">
        <v>1429.49</v>
      </c>
      <c r="E20" s="33">
        <f>SUM(Table2[[#This Row],[SREDSTVA GRADSKOG UREDA ZA KULTURU ]:[SREDSTVA IZ OSTALIH IZVORA]])</f>
        <v>1954.35</v>
      </c>
    </row>
    <row r="21" spans="1:5" x14ac:dyDescent="0.25">
      <c r="A21" s="26" t="s">
        <v>137</v>
      </c>
      <c r="B21" s="47" t="s">
        <v>108</v>
      </c>
      <c r="C21" s="32">
        <v>2204.73</v>
      </c>
      <c r="D21" s="32">
        <v>2782.38</v>
      </c>
      <c r="E21" s="32">
        <f>SUM(Table2[[#This Row],[SREDSTVA GRADSKOG UREDA ZA KULTURU ]:[SREDSTVA IZ OSTALIH IZVORA]])</f>
        <v>4987.1100000000006</v>
      </c>
    </row>
    <row r="22" spans="1:5" x14ac:dyDescent="0.25">
      <c r="A22" s="18" t="s">
        <v>47</v>
      </c>
      <c r="C22" s="34"/>
      <c r="D22" s="34"/>
      <c r="E22" s="35">
        <f>SUBTOTAL(109,Table2[UKUPNO])</f>
        <v>226434.09999999998</v>
      </c>
    </row>
  </sheetData>
  <pageMargins left="0.7" right="0.7" top="0.75" bottom="0.75" header="0.3" footer="0.3"/>
  <pageSetup paperSize="9" scale="67" fitToHeight="0" orientation="landscape" horizontalDpi="0" verticalDpi="0"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E22"/>
  <sheetViews>
    <sheetView showGridLines="0" showRowColHeaders="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f>79.65+77.8</f>
        <v>157.44999999999999</v>
      </c>
      <c r="D5" s="32"/>
      <c r="E5" s="32">
        <f>SUM(Table211[[#This Row],[SREDSTVA GRADSKOG UREDA ZA KULTURU ]:[SREDSTVA IZ OSTALIH IZVORA]])</f>
        <v>157.44999999999999</v>
      </c>
    </row>
    <row r="6" spans="1:5" x14ac:dyDescent="0.25">
      <c r="A6" s="26" t="s">
        <v>122</v>
      </c>
      <c r="B6" s="47" t="s">
        <v>99</v>
      </c>
      <c r="C6" s="32"/>
      <c r="D6" s="32"/>
      <c r="E6" s="32">
        <f>SUM(Table211[[#This Row],[SREDSTVA GRADSKOG UREDA ZA KULTURU ]:[SREDSTVA IZ OSTALIH IZVORA]])</f>
        <v>0</v>
      </c>
    </row>
    <row r="7" spans="1:5" x14ac:dyDescent="0.25">
      <c r="A7" s="26" t="s">
        <v>123</v>
      </c>
      <c r="B7" s="47" t="s">
        <v>101</v>
      </c>
      <c r="C7" s="32">
        <v>1.99</v>
      </c>
      <c r="D7" s="32"/>
      <c r="E7" s="32">
        <f>SUM(Table211[[#This Row],[SREDSTVA GRADSKOG UREDA ZA KULTURU ]:[SREDSTVA IZ OSTALIH IZVORA]])</f>
        <v>1.99</v>
      </c>
    </row>
    <row r="8" spans="1:5" x14ac:dyDescent="0.25">
      <c r="A8" s="26" t="s">
        <v>124</v>
      </c>
      <c r="B8" s="47" t="s">
        <v>102</v>
      </c>
      <c r="C8" s="32"/>
      <c r="D8" s="32"/>
      <c r="E8" s="32">
        <f>SUM(Table211[[#This Row],[SREDSTVA GRADSKOG UREDA ZA KULTURU ]:[SREDSTVA IZ OSTALIH IZVORA]])</f>
        <v>0</v>
      </c>
    </row>
    <row r="9" spans="1:5" x14ac:dyDescent="0.25">
      <c r="A9" s="26" t="s">
        <v>125</v>
      </c>
      <c r="B9" s="47" t="s">
        <v>120</v>
      </c>
      <c r="C9" s="32">
        <v>253.1</v>
      </c>
      <c r="D9" s="32"/>
      <c r="E9" s="32">
        <f>SUM(Table211[[#This Row],[SREDSTVA GRADSKOG UREDA ZA KULTURU ]:[SREDSTVA IZ OSTALIH IZVORA]])</f>
        <v>253.1</v>
      </c>
    </row>
    <row r="10" spans="1:5" x14ac:dyDescent="0.25">
      <c r="A10" s="26" t="s">
        <v>126</v>
      </c>
      <c r="B10" s="47" t="s">
        <v>114</v>
      </c>
      <c r="C10" s="32"/>
      <c r="D10" s="32"/>
      <c r="E10" s="32">
        <f>SUM(Table211[[#This Row],[SREDSTVA GRADSKOG UREDA ZA KULTURU ]:[SREDSTVA IZ OSTALIH IZVORA]])</f>
        <v>0</v>
      </c>
    </row>
    <row r="11" spans="1:5" x14ac:dyDescent="0.25">
      <c r="A11" s="26" t="s">
        <v>127</v>
      </c>
      <c r="B11" s="47" t="s">
        <v>115</v>
      </c>
      <c r="C11" s="32">
        <v>350</v>
      </c>
      <c r="D11" s="32">
        <v>25</v>
      </c>
      <c r="E11" s="32">
        <f>SUM(Table211[[#This Row],[SREDSTVA GRADSKOG UREDA ZA KULTURU ]:[SREDSTVA IZ OSTALIH IZVORA]])</f>
        <v>375</v>
      </c>
    </row>
    <row r="12" spans="1:5" x14ac:dyDescent="0.25">
      <c r="A12" s="26" t="s">
        <v>128</v>
      </c>
      <c r="B12" s="47" t="s">
        <v>116</v>
      </c>
      <c r="C12" s="32"/>
      <c r="D12" s="32"/>
      <c r="E12" s="32">
        <f>SUM(Table211[[#This Row],[SREDSTVA GRADSKOG UREDA ZA KULTURU ]:[SREDSTVA IZ OSTALIH IZVORA]])</f>
        <v>0</v>
      </c>
    </row>
    <row r="13" spans="1:5" x14ac:dyDescent="0.25">
      <c r="A13" s="26" t="s">
        <v>129</v>
      </c>
      <c r="B13" s="47" t="s">
        <v>104</v>
      </c>
      <c r="C13" s="32"/>
      <c r="D13" s="32"/>
      <c r="E13" s="32">
        <f>SUM(Table211[[#This Row],[SREDSTVA GRADSKOG UREDA ZA KULTURU ]:[SREDSTVA IZ OSTALIH IZVORA]])</f>
        <v>0</v>
      </c>
    </row>
    <row r="14" spans="1:5" x14ac:dyDescent="0.25">
      <c r="A14" s="26" t="s">
        <v>130</v>
      </c>
      <c r="B14" s="47" t="s">
        <v>105</v>
      </c>
      <c r="C14" s="32"/>
      <c r="D14" s="32"/>
      <c r="E14" s="32">
        <f>SUM(Table211[[#This Row],[SREDSTVA GRADSKOG UREDA ZA KULTURU ]:[SREDSTVA IZ OSTALIH IZVORA]])</f>
        <v>0</v>
      </c>
    </row>
    <row r="15" spans="1:5" x14ac:dyDescent="0.25">
      <c r="A15" s="26" t="s">
        <v>131</v>
      </c>
      <c r="B15" s="47" t="s">
        <v>106</v>
      </c>
      <c r="C15" s="32">
        <f>930.64+380.57+38.44+87.81</f>
        <v>1437.46</v>
      </c>
      <c r="D15" s="32">
        <v>287.37</v>
      </c>
      <c r="E15" s="32">
        <f>SUM(Table211[[#This Row],[SREDSTVA GRADSKOG UREDA ZA KULTURU ]:[SREDSTVA IZ OSTALIH IZVORA]])</f>
        <v>1724.83</v>
      </c>
    </row>
    <row r="16" spans="1:5" x14ac:dyDescent="0.25">
      <c r="A16" s="26" t="s">
        <v>132</v>
      </c>
      <c r="B16" s="47" t="s">
        <v>107</v>
      </c>
      <c r="C16" s="32"/>
      <c r="D16" s="32"/>
      <c r="E16" s="32">
        <f>SUM(Table211[[#This Row],[SREDSTVA GRADSKOG UREDA ZA KULTURU ]:[SREDSTVA IZ OSTALIH IZVORA]])</f>
        <v>0</v>
      </c>
    </row>
    <row r="17" spans="1:5" x14ac:dyDescent="0.25">
      <c r="A17" s="26" t="s">
        <v>133</v>
      </c>
      <c r="B17" s="47" t="s">
        <v>119</v>
      </c>
      <c r="C17" s="32"/>
      <c r="D17" s="32"/>
      <c r="E17" s="32">
        <f>SUM(Table211[[#This Row],[SREDSTVA GRADSKOG UREDA ZA KULTURU ]:[SREDSTVA IZ OSTALIH IZVORA]])</f>
        <v>0</v>
      </c>
    </row>
    <row r="18" spans="1:5" x14ac:dyDescent="0.25">
      <c r="A18" s="26" t="s">
        <v>134</v>
      </c>
      <c r="B18" s="47" t="s">
        <v>109</v>
      </c>
      <c r="C18" s="32"/>
      <c r="D18" s="32"/>
      <c r="E18" s="32">
        <f>SUM(Table211[[#This Row],[SREDSTVA GRADSKOG UREDA ZA KULTURU ]:[SREDSTVA IZ OSTALIH IZVORA]])</f>
        <v>0</v>
      </c>
    </row>
    <row r="19" spans="1:5" x14ac:dyDescent="0.25">
      <c r="A19" s="26" t="s">
        <v>135</v>
      </c>
      <c r="B19" s="47" t="s">
        <v>118</v>
      </c>
      <c r="C19" s="32"/>
      <c r="D19" s="32"/>
      <c r="E19" s="32">
        <f>SUM(Table211[[#This Row],[SREDSTVA GRADSKOG UREDA ZA KULTURU ]:[SREDSTVA IZ OSTALIH IZVORA]])</f>
        <v>0</v>
      </c>
    </row>
    <row r="20" spans="1:5" x14ac:dyDescent="0.25">
      <c r="A20" s="26" t="s">
        <v>136</v>
      </c>
      <c r="B20" s="47" t="s">
        <v>117</v>
      </c>
      <c r="C20" s="33"/>
      <c r="D20" s="33"/>
      <c r="E20" s="33">
        <f>SUM(Table211[[#This Row],[SREDSTVA GRADSKOG UREDA ZA KULTURU ]:[SREDSTVA IZ OSTALIH IZVORA]])</f>
        <v>0</v>
      </c>
    </row>
    <row r="21" spans="1:5" x14ac:dyDescent="0.25">
      <c r="A21" s="26" t="s">
        <v>137</v>
      </c>
      <c r="B21" s="47" t="s">
        <v>108</v>
      </c>
      <c r="C21" s="32"/>
      <c r="D21" s="32"/>
      <c r="E21" s="32">
        <f>SUM(Table211[[#This Row],[SREDSTVA GRADSKOG UREDA ZA KULTURU ]:[SREDSTVA IZ OSTALIH IZVORA]])</f>
        <v>0</v>
      </c>
    </row>
    <row r="22" spans="1:5" x14ac:dyDescent="0.25">
      <c r="A22" s="18" t="s">
        <v>47</v>
      </c>
      <c r="C22" s="34"/>
      <c r="D22" s="34"/>
      <c r="E22" s="35">
        <f>SUBTOTAL(109,Table211[UKUPNO])</f>
        <v>2512.37</v>
      </c>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B3:E161"/>
  <sheetViews>
    <sheetView zoomScale="59" zoomScaleNormal="59" workbookViewId="0">
      <pane ySplit="5" topLeftCell="A87"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customHeight="1" x14ac:dyDescent="0.25">
      <c r="B16" s="9" t="s">
        <v>10</v>
      </c>
      <c r="C16" s="13" t="s">
        <v>144</v>
      </c>
    </row>
    <row r="17" spans="2:3" ht="15.75" x14ac:dyDescent="0.25">
      <c r="B17" s="9" t="s">
        <v>11</v>
      </c>
      <c r="C17" s="14" t="s">
        <v>198</v>
      </c>
    </row>
    <row r="18" spans="2:3" ht="15.75" x14ac:dyDescent="0.25">
      <c r="B18" s="9" t="s">
        <v>12</v>
      </c>
      <c r="C18" s="14" t="s">
        <v>192</v>
      </c>
    </row>
    <row r="19" spans="2:3" ht="15.75" x14ac:dyDescent="0.25">
      <c r="B19" s="9" t="s">
        <v>13</v>
      </c>
      <c r="C19" s="14" t="s">
        <v>391</v>
      </c>
    </row>
    <row r="20" spans="2:3" ht="15.75" customHeight="1" x14ac:dyDescent="0.25">
      <c r="B20" s="9" t="s">
        <v>14</v>
      </c>
      <c r="C20" s="14">
        <v>25</v>
      </c>
    </row>
    <row r="21" spans="2:3" ht="15.75" x14ac:dyDescent="0.25">
      <c r="B21" s="9" t="s">
        <v>15</v>
      </c>
      <c r="C21" s="14">
        <v>2</v>
      </c>
    </row>
    <row r="22" spans="2:3" ht="15" customHeight="1" x14ac:dyDescent="0.25">
      <c r="B22" s="15"/>
    </row>
    <row r="23" spans="2:3" ht="23.25" customHeight="1" x14ac:dyDescent="0.25">
      <c r="B23" s="117" t="s">
        <v>16</v>
      </c>
      <c r="C23" s="117"/>
    </row>
    <row r="24" spans="2:3" ht="133.5" customHeight="1" x14ac:dyDescent="0.25">
      <c r="B24" s="119" t="s">
        <v>17</v>
      </c>
      <c r="C24" s="121" t="s">
        <v>392</v>
      </c>
    </row>
    <row r="25" spans="2:3" ht="409.6"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400</v>
      </c>
    </row>
    <row r="30" spans="2:3" ht="15.75" x14ac:dyDescent="0.25">
      <c r="B30" s="20" t="s">
        <v>21</v>
      </c>
      <c r="C30" s="19"/>
    </row>
    <row r="31" spans="2:3" ht="15.75" x14ac:dyDescent="0.25">
      <c r="B31" s="20" t="s">
        <v>22</v>
      </c>
      <c r="C31" s="19"/>
    </row>
    <row r="32" spans="2:3" ht="15.75" x14ac:dyDescent="0.25">
      <c r="B32" s="9" t="s">
        <v>23</v>
      </c>
      <c r="C32" s="19"/>
    </row>
    <row r="33" spans="2:4" ht="15.75" x14ac:dyDescent="0.25">
      <c r="B33" s="9" t="s">
        <v>24</v>
      </c>
      <c r="C33" s="19"/>
    </row>
    <row r="34" spans="2:4" ht="31.5" x14ac:dyDescent="0.25">
      <c r="B34" s="9" t="s">
        <v>25</v>
      </c>
      <c r="C34" s="19">
        <v>2365.6</v>
      </c>
    </row>
    <row r="35" spans="2:4" ht="15.75" x14ac:dyDescent="0.25">
      <c r="B35" s="9" t="s">
        <v>26</v>
      </c>
      <c r="C35" s="19"/>
    </row>
    <row r="36" spans="2:4" ht="21.75" customHeight="1" x14ac:dyDescent="0.25">
      <c r="B36" s="21" t="s">
        <v>27</v>
      </c>
      <c r="C36" s="22">
        <f>SUM(C28:C35)</f>
        <v>2765.6</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37.5" customHeight="1" x14ac:dyDescent="0.3">
      <c r="B45" s="36" t="s">
        <v>111</v>
      </c>
      <c r="C45" s="36">
        <v>3</v>
      </c>
    </row>
    <row r="46" spans="2:4" ht="15.75" x14ac:dyDescent="0.25">
      <c r="B46" s="9" t="s">
        <v>32</v>
      </c>
      <c r="C46" s="26" t="s">
        <v>169</v>
      </c>
    </row>
    <row r="47" spans="2:4" ht="15.75" x14ac:dyDescent="0.25">
      <c r="B47" s="9" t="s">
        <v>33</v>
      </c>
      <c r="C47" s="26">
        <v>0</v>
      </c>
    </row>
    <row r="48" spans="2:4" ht="15.75" x14ac:dyDescent="0.25">
      <c r="B48" s="9" t="s">
        <v>34</v>
      </c>
      <c r="C48" s="27" t="s">
        <v>169</v>
      </c>
    </row>
    <row r="49" spans="2:3" ht="11.25" customHeight="1" x14ac:dyDescent="0.25">
      <c r="B49" s="28"/>
    </row>
    <row r="50" spans="2:3" ht="22.5" customHeight="1" x14ac:dyDescent="0.25">
      <c r="B50" s="114" t="s">
        <v>35</v>
      </c>
      <c r="C50" s="114"/>
    </row>
    <row r="51" spans="2:3" ht="94.5" x14ac:dyDescent="0.25">
      <c r="B51" s="9" t="s">
        <v>36</v>
      </c>
      <c r="C51" s="50" t="s">
        <v>393</v>
      </c>
    </row>
    <row r="52" spans="2:3" ht="15.75" x14ac:dyDescent="0.25">
      <c r="B52" s="9" t="s">
        <v>37</v>
      </c>
      <c r="C52" s="26">
        <v>0</v>
      </c>
    </row>
    <row r="53" spans="2:3" ht="15.75" x14ac:dyDescent="0.25">
      <c r="B53" s="21" t="s">
        <v>38</v>
      </c>
      <c r="C53" s="26"/>
    </row>
    <row r="54" spans="2:3" ht="15.75" x14ac:dyDescent="0.25">
      <c r="B54" s="9" t="s">
        <v>39</v>
      </c>
      <c r="C54" s="26">
        <v>0</v>
      </c>
    </row>
    <row r="55" spans="2:3" ht="15.75" x14ac:dyDescent="0.25">
      <c r="B55" s="9" t="s">
        <v>40</v>
      </c>
      <c r="C55" s="26">
        <v>0</v>
      </c>
    </row>
    <row r="56" spans="2:3" ht="15.75" x14ac:dyDescent="0.25">
      <c r="B56" s="9" t="s">
        <v>41</v>
      </c>
      <c r="C56" s="26">
        <v>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6" x14ac:dyDescent="0.3">
      <c r="B68" s="20" t="s">
        <v>55</v>
      </c>
      <c r="C68" s="13"/>
    </row>
    <row r="69" spans="2:3" ht="15.6" x14ac:dyDescent="0.3">
      <c r="B69" s="20" t="s">
        <v>56</v>
      </c>
      <c r="C69" s="13"/>
    </row>
    <row r="70" spans="2:3" ht="15.6" x14ac:dyDescent="0.3">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ht="15.75" x14ac:dyDescent="0.25">
      <c r="B114" s="114" t="s">
        <v>75</v>
      </c>
      <c r="C114" s="114"/>
    </row>
    <row r="115" spans="2:3" ht="15.75" x14ac:dyDescent="0.25">
      <c r="B115" s="9" t="s">
        <v>76</v>
      </c>
      <c r="C115" s="40" t="s">
        <v>199</v>
      </c>
    </row>
    <row r="116" spans="2:3" ht="15.75" x14ac:dyDescent="0.25">
      <c r="B116" s="9" t="s">
        <v>77</v>
      </c>
      <c r="C116" s="40" t="s">
        <v>394</v>
      </c>
    </row>
    <row r="117" spans="2:3" ht="15.75" x14ac:dyDescent="0.25">
      <c r="B117" s="9" t="s">
        <v>78</v>
      </c>
      <c r="C117" s="41">
        <v>30</v>
      </c>
    </row>
    <row r="118" spans="2:3" ht="15.75" x14ac:dyDescent="0.25">
      <c r="B118" s="9" t="s">
        <v>79</v>
      </c>
      <c r="C118" s="41" t="s">
        <v>200</v>
      </c>
    </row>
    <row r="119" spans="2:3" ht="15.75" x14ac:dyDescent="0.25">
      <c r="B119" s="42"/>
      <c r="C119" s="43"/>
    </row>
    <row r="120" spans="2:3" ht="15.75" x14ac:dyDescent="0.25">
      <c r="B120" s="114" t="s">
        <v>80</v>
      </c>
      <c r="C120" s="114"/>
    </row>
    <row r="121" spans="2:3" ht="15.75" x14ac:dyDescent="0.25">
      <c r="B121" s="9" t="s">
        <v>81</v>
      </c>
      <c r="C121" s="41" t="s">
        <v>192</v>
      </c>
    </row>
    <row r="122" spans="2:3" ht="15.75" x14ac:dyDescent="0.25">
      <c r="B122" s="9" t="s">
        <v>82</v>
      </c>
      <c r="C122" s="41">
        <v>25</v>
      </c>
    </row>
    <row r="123" spans="2:3" ht="15.75" x14ac:dyDescent="0.25">
      <c r="B123" s="9" t="s">
        <v>83</v>
      </c>
      <c r="C123" s="41">
        <v>25</v>
      </c>
    </row>
    <row r="124" spans="2:3" ht="15.75" x14ac:dyDescent="0.25">
      <c r="B124" s="9" t="s">
        <v>84</v>
      </c>
      <c r="C124" s="41">
        <v>0</v>
      </c>
    </row>
    <row r="125" spans="2:3" ht="31.5" x14ac:dyDescent="0.25">
      <c r="B125" s="9" t="s">
        <v>85</v>
      </c>
      <c r="C125" s="41">
        <v>2</v>
      </c>
    </row>
    <row r="126" spans="2:3" ht="15.75" x14ac:dyDescent="0.25">
      <c r="B126" s="42"/>
      <c r="C126" s="43"/>
    </row>
    <row r="127" spans="2:3" ht="15.75" x14ac:dyDescent="0.25">
      <c r="B127" s="114" t="s">
        <v>86</v>
      </c>
      <c r="C127" s="114"/>
    </row>
    <row r="128" spans="2:3" ht="15.75" x14ac:dyDescent="0.25">
      <c r="B128" s="9" t="s">
        <v>87</v>
      </c>
      <c r="C128" s="41" t="s">
        <v>163</v>
      </c>
    </row>
    <row r="129" spans="2:3" ht="15.75" x14ac:dyDescent="0.25">
      <c r="B129" s="9" t="s">
        <v>88</v>
      </c>
      <c r="C129" s="41" t="s">
        <v>201</v>
      </c>
    </row>
    <row r="130" spans="2:3" ht="15.75" x14ac:dyDescent="0.25">
      <c r="B130" s="9" t="s">
        <v>89</v>
      </c>
      <c r="C130" s="41" t="s">
        <v>163</v>
      </c>
    </row>
    <row r="131" spans="2:3" ht="15.75" x14ac:dyDescent="0.25">
      <c r="B131" s="10" t="s">
        <v>90</v>
      </c>
      <c r="C131" s="44">
        <v>134</v>
      </c>
    </row>
    <row r="132" spans="2:3" ht="15.75" x14ac:dyDescent="0.25">
      <c r="B132" s="9" t="s">
        <v>91</v>
      </c>
      <c r="C132" s="41" t="s">
        <v>163</v>
      </c>
    </row>
    <row r="133" spans="2:3" ht="15.75" x14ac:dyDescent="0.25">
      <c r="B133" s="9" t="s">
        <v>92</v>
      </c>
      <c r="C133" s="44">
        <v>1689.22</v>
      </c>
    </row>
    <row r="134" spans="2:3" ht="15.75" x14ac:dyDescent="0.25">
      <c r="B134" s="9" t="s">
        <v>93</v>
      </c>
      <c r="C134" s="41" t="s">
        <v>202</v>
      </c>
    </row>
    <row r="135" spans="2:3" ht="15.75" x14ac:dyDescent="0.25">
      <c r="B135" s="9" t="s">
        <v>94</v>
      </c>
      <c r="C135" s="41" t="s">
        <v>203</v>
      </c>
    </row>
    <row r="136" spans="2:3" ht="15.75" x14ac:dyDescent="0.25">
      <c r="B136" s="9" t="s">
        <v>95</v>
      </c>
      <c r="C136" s="41" t="s">
        <v>395</v>
      </c>
    </row>
    <row r="137" spans="2:3" ht="15.75" x14ac:dyDescent="0.25">
      <c r="B137" s="42"/>
      <c r="C137" s="43"/>
    </row>
    <row r="138" spans="2:3" ht="15.75" x14ac:dyDescent="0.25">
      <c r="B138" s="114" t="s">
        <v>96</v>
      </c>
      <c r="C138" s="114"/>
    </row>
    <row r="139" spans="2:3" ht="15.75" x14ac:dyDescent="0.25">
      <c r="B139" s="45" t="s">
        <v>97</v>
      </c>
      <c r="C139" s="46"/>
    </row>
    <row r="140" spans="2:3" ht="15.75" x14ac:dyDescent="0.25">
      <c r="B140" s="45" t="s">
        <v>98</v>
      </c>
      <c r="C140" s="46"/>
    </row>
    <row r="141" spans="2:3" ht="15.75" x14ac:dyDescent="0.25">
      <c r="B141" s="47" t="s">
        <v>113</v>
      </c>
      <c r="C141" s="46"/>
    </row>
    <row r="142" spans="2:3" ht="15.75" x14ac:dyDescent="0.25">
      <c r="B142" s="47" t="s">
        <v>99</v>
      </c>
      <c r="C142" s="46"/>
    </row>
    <row r="143" spans="2:3" ht="15.75" x14ac:dyDescent="0.25">
      <c r="B143" s="45" t="s">
        <v>100</v>
      </c>
      <c r="C143" s="46"/>
    </row>
    <row r="144" spans="2:3" ht="15.75" x14ac:dyDescent="0.25">
      <c r="B144" s="47" t="s">
        <v>101</v>
      </c>
      <c r="C144" s="46">
        <v>1.1200000000000001</v>
      </c>
    </row>
    <row r="145" spans="2:3" ht="15.75" x14ac:dyDescent="0.25">
      <c r="B145" s="47" t="s">
        <v>102</v>
      </c>
      <c r="C145" s="46"/>
    </row>
    <row r="146" spans="2:3" ht="15.75" x14ac:dyDescent="0.25">
      <c r="B146" s="47" t="s">
        <v>120</v>
      </c>
      <c r="C146" s="46"/>
    </row>
    <row r="147" spans="2:3" ht="15.75" x14ac:dyDescent="0.25">
      <c r="B147" s="47" t="s">
        <v>114</v>
      </c>
      <c r="C147" s="46"/>
    </row>
    <row r="148" spans="2:3" ht="15.75" x14ac:dyDescent="0.25">
      <c r="B148" s="45" t="s">
        <v>103</v>
      </c>
      <c r="C148" s="46"/>
    </row>
    <row r="149" spans="2:3" ht="15.75" x14ac:dyDescent="0.25">
      <c r="B149" s="47" t="s">
        <v>115</v>
      </c>
      <c r="C149" s="46"/>
    </row>
    <row r="150" spans="2:3" ht="15.75" x14ac:dyDescent="0.25">
      <c r="B150" s="47" t="s">
        <v>116</v>
      </c>
      <c r="C150" s="46"/>
    </row>
    <row r="151" spans="2:3" ht="15.75" x14ac:dyDescent="0.25">
      <c r="B151" s="47" t="s">
        <v>104</v>
      </c>
      <c r="C151" s="46"/>
    </row>
    <row r="152" spans="2:3" ht="15.75" x14ac:dyDescent="0.25">
      <c r="B152" s="47" t="s">
        <v>105</v>
      </c>
      <c r="C152" s="46"/>
    </row>
    <row r="153" spans="2:3" ht="15.75" x14ac:dyDescent="0.25">
      <c r="B153" s="47" t="s">
        <v>106</v>
      </c>
      <c r="C153" s="46">
        <v>2015.5</v>
      </c>
    </row>
    <row r="154" spans="2:3" ht="15.75" x14ac:dyDescent="0.25">
      <c r="B154" s="47" t="s">
        <v>107</v>
      </c>
      <c r="C154" s="46">
        <v>72.599999999999994</v>
      </c>
    </row>
    <row r="155" spans="2:3" ht="15.75" x14ac:dyDescent="0.25">
      <c r="B155" s="45" t="s">
        <v>119</v>
      </c>
      <c r="C155" s="46"/>
    </row>
    <row r="156" spans="2:3" ht="15.75" x14ac:dyDescent="0.25">
      <c r="B156" s="47" t="s">
        <v>119</v>
      </c>
      <c r="C156" s="46"/>
    </row>
    <row r="157" spans="2:3" ht="15.75" x14ac:dyDescent="0.25">
      <c r="B157" s="45" t="s">
        <v>108</v>
      </c>
      <c r="C157" s="46"/>
    </row>
    <row r="158" spans="2:3" ht="15.75" x14ac:dyDescent="0.25">
      <c r="B158" s="47" t="s">
        <v>109</v>
      </c>
      <c r="C158" s="46"/>
    </row>
    <row r="159" spans="2:3" ht="15.75" x14ac:dyDescent="0.25">
      <c r="B159" s="47" t="s">
        <v>118</v>
      </c>
      <c r="C159" s="46"/>
    </row>
    <row r="160" spans="2:3" ht="15.75" x14ac:dyDescent="0.25">
      <c r="B160" s="47" t="s">
        <v>117</v>
      </c>
      <c r="C160" s="46"/>
    </row>
    <row r="161" spans="2:3" ht="15.75" x14ac:dyDescent="0.25">
      <c r="B161" s="47" t="s">
        <v>108</v>
      </c>
      <c r="C161" s="46"/>
    </row>
  </sheetData>
  <sheetProtection selectLockedCells="1"/>
  <mergeCells count="22">
    <mergeCell ref="B80:C80"/>
    <mergeCell ref="B7:C7"/>
    <mergeCell ref="B23:C23"/>
    <mergeCell ref="B24:B25"/>
    <mergeCell ref="C24:C25"/>
    <mergeCell ref="B27:C27"/>
    <mergeCell ref="B38:C38"/>
    <mergeCell ref="B44:C44"/>
    <mergeCell ref="B50:C50"/>
    <mergeCell ref="B59:C59"/>
    <mergeCell ref="B61:C61"/>
    <mergeCell ref="B73:C73"/>
    <mergeCell ref="B114:C114"/>
    <mergeCell ref="B120:C120"/>
    <mergeCell ref="B127:C127"/>
    <mergeCell ref="B138:C138"/>
    <mergeCell ref="B87:C87"/>
    <mergeCell ref="B92:C92"/>
    <mergeCell ref="B100:C100"/>
    <mergeCell ref="B103:C103"/>
    <mergeCell ref="B108:C108"/>
    <mergeCell ref="B112:C112"/>
  </mergeCells>
  <hyperlinks>
    <hyperlink ref="B42" location="'Kroz usicu igle-PROG.IZDACI'!A1" display="KLIKNITE OVDJE I UNESITE PODATKE U TABLICU " xr:uid="{00000000-0004-0000-1400-000000000000}"/>
    <hyperlink ref="B105" location="'KGZ2'!A1" display="KLIKNITE OVDJE I UNESITE PODATKE U TABLICU " xr:uid="{00000000-0004-0000-1400-000001000000}"/>
    <hyperlink ref="B109" location="'KGZ1'!A1" display="KLIKNITE OVDJE I UNESITE PODATKE U TABLICU " xr:uid="{00000000-0004-0000-1400-000002000000}"/>
    <hyperlink ref="C14" r:id="rId1" xr:uid="{00000000-0004-0000-14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E22"/>
  <sheetViews>
    <sheetView showGridLines="0" showRowColHeaders="0" zoomScale="77" zoomScaleNormal="77"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SUM(Table212[[#This Row],[SREDSTVA GRADSKOG UREDA ZA KULTURU ]:[SREDSTVA IZ OSTALIH IZVORA]])</f>
        <v>0</v>
      </c>
    </row>
    <row r="6" spans="1:5" x14ac:dyDescent="0.25">
      <c r="A6" s="26" t="s">
        <v>122</v>
      </c>
      <c r="B6" s="47" t="s">
        <v>99</v>
      </c>
      <c r="C6" s="32"/>
      <c r="D6" s="32"/>
      <c r="E6" s="32">
        <f>SUM(Table212[[#This Row],[SREDSTVA GRADSKOG UREDA ZA KULTURU ]:[SREDSTVA IZ OSTALIH IZVORA]])</f>
        <v>0</v>
      </c>
    </row>
    <row r="7" spans="1:5" x14ac:dyDescent="0.25">
      <c r="A7" s="26" t="s">
        <v>123</v>
      </c>
      <c r="B7" s="47" t="s">
        <v>101</v>
      </c>
      <c r="C7" s="32"/>
      <c r="D7" s="32">
        <v>1.1200000000000001</v>
      </c>
      <c r="E7" s="32">
        <f>SUM(Table212[[#This Row],[SREDSTVA GRADSKOG UREDA ZA KULTURU ]:[SREDSTVA IZ OSTALIH IZVORA]])</f>
        <v>1.1200000000000001</v>
      </c>
    </row>
    <row r="8" spans="1:5" x14ac:dyDescent="0.25">
      <c r="A8" s="26" t="s">
        <v>124</v>
      </c>
      <c r="B8" s="47" t="s">
        <v>102</v>
      </c>
      <c r="C8" s="32"/>
      <c r="D8" s="32"/>
      <c r="E8" s="32">
        <f>SUM(Table212[[#This Row],[SREDSTVA GRADSKOG UREDA ZA KULTURU ]:[SREDSTVA IZ OSTALIH IZVORA]])</f>
        <v>0</v>
      </c>
    </row>
    <row r="9" spans="1:5" x14ac:dyDescent="0.25">
      <c r="A9" s="26" t="s">
        <v>125</v>
      </c>
      <c r="B9" s="47" t="s">
        <v>120</v>
      </c>
      <c r="C9" s="32"/>
      <c r="D9" s="32"/>
      <c r="E9" s="32">
        <f>SUM(Table212[[#This Row],[SREDSTVA GRADSKOG UREDA ZA KULTURU ]:[SREDSTVA IZ OSTALIH IZVORA]])</f>
        <v>0</v>
      </c>
    </row>
    <row r="10" spans="1:5" x14ac:dyDescent="0.25">
      <c r="A10" s="26" t="s">
        <v>126</v>
      </c>
      <c r="B10" s="47" t="s">
        <v>114</v>
      </c>
      <c r="C10" s="32"/>
      <c r="D10" s="32"/>
      <c r="E10" s="32">
        <f>SUM(Table212[[#This Row],[SREDSTVA GRADSKOG UREDA ZA KULTURU ]:[SREDSTVA IZ OSTALIH IZVORA]])</f>
        <v>0</v>
      </c>
    </row>
    <row r="11" spans="1:5" x14ac:dyDescent="0.25">
      <c r="A11" s="26" t="s">
        <v>127</v>
      </c>
      <c r="B11" s="47" t="s">
        <v>115</v>
      </c>
      <c r="C11" s="32"/>
      <c r="D11" s="32"/>
      <c r="E11" s="32">
        <f>SUM(Table212[[#This Row],[SREDSTVA GRADSKOG UREDA ZA KULTURU ]:[SREDSTVA IZ OSTALIH IZVORA]])</f>
        <v>0</v>
      </c>
    </row>
    <row r="12" spans="1:5" x14ac:dyDescent="0.25">
      <c r="A12" s="26" t="s">
        <v>128</v>
      </c>
      <c r="B12" s="47" t="s">
        <v>116</v>
      </c>
      <c r="C12" s="32"/>
      <c r="D12" s="32"/>
      <c r="E12" s="32">
        <f>SUM(Table212[[#This Row],[SREDSTVA GRADSKOG UREDA ZA KULTURU ]:[SREDSTVA IZ OSTALIH IZVORA]])</f>
        <v>0</v>
      </c>
    </row>
    <row r="13" spans="1:5" x14ac:dyDescent="0.25">
      <c r="A13" s="26" t="s">
        <v>129</v>
      </c>
      <c r="B13" s="47" t="s">
        <v>104</v>
      </c>
      <c r="C13" s="32"/>
      <c r="D13" s="32"/>
      <c r="E13" s="32">
        <f>SUM(Table212[[#This Row],[SREDSTVA GRADSKOG UREDA ZA KULTURU ]:[SREDSTVA IZ OSTALIH IZVORA]])</f>
        <v>0</v>
      </c>
    </row>
    <row r="14" spans="1:5" x14ac:dyDescent="0.25">
      <c r="A14" s="26" t="s">
        <v>130</v>
      </c>
      <c r="B14" s="47" t="s">
        <v>105</v>
      </c>
      <c r="C14" s="32"/>
      <c r="D14" s="33"/>
      <c r="E14" s="32">
        <f>SUM(Table212[[#This Row],[SREDSTVA GRADSKOG UREDA ZA KULTURU ]:[SREDSTVA IZ OSTALIH IZVORA]])</f>
        <v>0</v>
      </c>
    </row>
    <row r="15" spans="1:5" x14ac:dyDescent="0.25">
      <c r="A15" s="26" t="s">
        <v>131</v>
      </c>
      <c r="B15" s="47" t="s">
        <v>106</v>
      </c>
      <c r="C15" s="32">
        <v>400</v>
      </c>
      <c r="D15" s="33">
        <v>1615.5</v>
      </c>
      <c r="E15" s="61">
        <f>SUM(Table212[[#This Row],[SREDSTVA GRADSKOG UREDA ZA KULTURU ]:[SREDSTVA IZ OSTALIH IZVORA]])</f>
        <v>2015.5</v>
      </c>
    </row>
    <row r="16" spans="1:5" x14ac:dyDescent="0.25">
      <c r="A16" s="26" t="s">
        <v>132</v>
      </c>
      <c r="B16" s="47" t="s">
        <v>107</v>
      </c>
      <c r="C16" s="32"/>
      <c r="D16" s="62">
        <v>72.599999999999994</v>
      </c>
      <c r="E16" s="32">
        <f>SUM(Table212[[#This Row],[SREDSTVA GRADSKOG UREDA ZA KULTURU ]:[SREDSTVA IZ OSTALIH IZVORA]])</f>
        <v>72.599999999999994</v>
      </c>
    </row>
    <row r="17" spans="1:5" x14ac:dyDescent="0.25">
      <c r="A17" s="26" t="s">
        <v>133</v>
      </c>
      <c r="B17" s="47" t="s">
        <v>119</v>
      </c>
      <c r="C17" s="32"/>
      <c r="D17" s="32"/>
      <c r="E17" s="32">
        <f>SUM(Table212[[#This Row],[SREDSTVA GRADSKOG UREDA ZA KULTURU ]:[SREDSTVA IZ OSTALIH IZVORA]])</f>
        <v>0</v>
      </c>
    </row>
    <row r="18" spans="1:5" x14ac:dyDescent="0.25">
      <c r="A18" s="26" t="s">
        <v>134</v>
      </c>
      <c r="B18" s="47" t="s">
        <v>109</v>
      </c>
      <c r="C18" s="32"/>
      <c r="D18" s="32"/>
      <c r="E18" s="32">
        <f>SUM(Table212[[#This Row],[SREDSTVA GRADSKOG UREDA ZA KULTURU ]:[SREDSTVA IZ OSTALIH IZVORA]])</f>
        <v>0</v>
      </c>
    </row>
    <row r="19" spans="1:5" x14ac:dyDescent="0.25">
      <c r="A19" s="26" t="s">
        <v>135</v>
      </c>
      <c r="B19" s="47" t="s">
        <v>118</v>
      </c>
      <c r="C19" s="32"/>
      <c r="D19" s="32"/>
      <c r="E19" s="32">
        <f>SUM(Table212[[#This Row],[SREDSTVA GRADSKOG UREDA ZA KULTURU ]:[SREDSTVA IZ OSTALIH IZVORA]])</f>
        <v>0</v>
      </c>
    </row>
    <row r="20" spans="1:5" x14ac:dyDescent="0.25">
      <c r="A20" s="26" t="s">
        <v>136</v>
      </c>
      <c r="B20" s="47" t="s">
        <v>117</v>
      </c>
      <c r="C20" s="33"/>
      <c r="D20" s="33"/>
      <c r="E20" s="33">
        <f>SUM(Table212[[#This Row],[SREDSTVA GRADSKOG UREDA ZA KULTURU ]:[SREDSTVA IZ OSTALIH IZVORA]])</f>
        <v>0</v>
      </c>
    </row>
    <row r="21" spans="1:5" x14ac:dyDescent="0.25">
      <c r="A21" s="26" t="s">
        <v>137</v>
      </c>
      <c r="B21" s="47" t="s">
        <v>108</v>
      </c>
      <c r="C21" s="32"/>
      <c r="D21" s="32"/>
      <c r="E21" s="32">
        <f>SUM(Table212[[#This Row],[SREDSTVA GRADSKOG UREDA ZA KULTURU ]:[SREDSTVA IZ OSTALIH IZVORA]])</f>
        <v>0</v>
      </c>
    </row>
    <row r="22" spans="1:5" x14ac:dyDescent="0.25">
      <c r="A22" s="79" t="s">
        <v>47</v>
      </c>
      <c r="B22" s="79"/>
      <c r="C22" s="80"/>
      <c r="D22" s="80"/>
      <c r="E22" s="81">
        <f>SUBTOTAL(109,Table212[UKUPNO])</f>
        <v>2089.2199999999998</v>
      </c>
    </row>
  </sheetData>
  <pageMargins left="0.7" right="0.7" top="0.75" bottom="0.75" header="0.3" footer="0.3"/>
  <pageSetup paperSize="9" orientation="portrait" horizontalDpi="0" verticalDpi="0"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249977111117893"/>
  </sheetPr>
  <dimension ref="B3:E161"/>
  <sheetViews>
    <sheetView zoomScale="60" zoomScaleNormal="60" workbookViewId="0">
      <pane ySplit="5" topLeftCell="A120"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205</v>
      </c>
    </row>
    <row r="18" spans="2:3" ht="15.75" x14ac:dyDescent="0.25">
      <c r="B18" s="9" t="s">
        <v>12</v>
      </c>
      <c r="C18" s="14" t="s">
        <v>192</v>
      </c>
    </row>
    <row r="19" spans="2:3" ht="15.75" x14ac:dyDescent="0.25">
      <c r="B19" s="9" t="s">
        <v>13</v>
      </c>
      <c r="C19" s="14" t="s">
        <v>396</v>
      </c>
    </row>
    <row r="20" spans="2:3" ht="15.75" customHeight="1" x14ac:dyDescent="0.25">
      <c r="B20" s="9" t="s">
        <v>14</v>
      </c>
      <c r="C20" s="14">
        <v>305</v>
      </c>
    </row>
    <row r="21" spans="2:3" ht="15.75" x14ac:dyDescent="0.25">
      <c r="B21" s="9" t="s">
        <v>15</v>
      </c>
      <c r="C21" s="14">
        <v>7</v>
      </c>
    </row>
    <row r="22" spans="2:3" ht="15" customHeight="1" x14ac:dyDescent="0.25">
      <c r="B22" s="15"/>
    </row>
    <row r="23" spans="2:3" ht="23.25" customHeight="1" x14ac:dyDescent="0.25">
      <c r="B23" s="117" t="s">
        <v>16</v>
      </c>
      <c r="C23" s="117"/>
    </row>
    <row r="24" spans="2:3" ht="252" customHeight="1" x14ac:dyDescent="0.25">
      <c r="B24" s="119" t="s">
        <v>17</v>
      </c>
      <c r="C24" s="121" t="s">
        <v>397</v>
      </c>
    </row>
    <row r="25" spans="2:3" ht="273.75"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1000</v>
      </c>
    </row>
    <row r="30" spans="2:3" ht="15.75" x14ac:dyDescent="0.25">
      <c r="B30" s="20" t="s">
        <v>21</v>
      </c>
      <c r="C30" s="19"/>
    </row>
    <row r="31" spans="2:3" ht="15.75" x14ac:dyDescent="0.25">
      <c r="B31" s="20" t="s">
        <v>22</v>
      </c>
      <c r="C31" s="19"/>
    </row>
    <row r="32" spans="2:3" ht="15.75" x14ac:dyDescent="0.25">
      <c r="B32" s="9" t="s">
        <v>23</v>
      </c>
      <c r="C32" s="19"/>
    </row>
    <row r="33" spans="2:4" ht="15.75" x14ac:dyDescent="0.25">
      <c r="B33" s="9" t="s">
        <v>24</v>
      </c>
      <c r="C33" s="19"/>
    </row>
    <row r="34" spans="2:4" ht="31.5" x14ac:dyDescent="0.25">
      <c r="B34" s="9" t="s">
        <v>25</v>
      </c>
      <c r="C34" s="19"/>
    </row>
    <row r="35" spans="2:4" ht="15.75" x14ac:dyDescent="0.25">
      <c r="B35" s="9" t="s">
        <v>26</v>
      </c>
      <c r="C35" s="19"/>
    </row>
    <row r="36" spans="2:4" ht="21.75" customHeight="1" x14ac:dyDescent="0.25">
      <c r="B36" s="21" t="s">
        <v>27</v>
      </c>
      <c r="C36" s="22">
        <f>SUM(C28:C35)</f>
        <v>1000</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3">
      <c r="B45" s="36" t="s">
        <v>111</v>
      </c>
      <c r="C45" s="85">
        <v>10</v>
      </c>
    </row>
    <row r="46" spans="2:4" ht="15.75" x14ac:dyDescent="0.25">
      <c r="B46" s="9" t="s">
        <v>32</v>
      </c>
      <c r="C46" s="26" t="s">
        <v>169</v>
      </c>
    </row>
    <row r="47" spans="2:4" ht="15.75" x14ac:dyDescent="0.25">
      <c r="B47" s="9" t="s">
        <v>33</v>
      </c>
      <c r="C47" s="26">
        <v>0</v>
      </c>
    </row>
    <row r="48" spans="2:4" ht="15.75" x14ac:dyDescent="0.25">
      <c r="B48" s="9" t="s">
        <v>34</v>
      </c>
      <c r="C48" s="26" t="s">
        <v>169</v>
      </c>
    </row>
    <row r="49" spans="2:3" ht="11.25" customHeight="1" x14ac:dyDescent="0.25">
      <c r="B49" s="28"/>
    </row>
    <row r="50" spans="2:3" ht="22.5" customHeight="1" x14ac:dyDescent="0.25">
      <c r="B50" s="114" t="s">
        <v>35</v>
      </c>
      <c r="C50" s="114"/>
    </row>
    <row r="51" spans="2:3" ht="114.6" customHeight="1" x14ac:dyDescent="0.25">
      <c r="B51" s="9" t="s">
        <v>36</v>
      </c>
      <c r="C51" s="50" t="s">
        <v>398</v>
      </c>
    </row>
    <row r="52" spans="2:3" ht="15.75" x14ac:dyDescent="0.25">
      <c r="B52" s="9" t="s">
        <v>37</v>
      </c>
      <c r="C52" s="26">
        <v>0</v>
      </c>
    </row>
    <row r="53" spans="2:3" ht="15.75" x14ac:dyDescent="0.25">
      <c r="B53" s="21" t="s">
        <v>38</v>
      </c>
      <c r="C53" s="26"/>
    </row>
    <row r="54" spans="2:3" ht="15.75" x14ac:dyDescent="0.25">
      <c r="B54" s="9" t="s">
        <v>39</v>
      </c>
      <c r="C54" s="26">
        <v>0</v>
      </c>
    </row>
    <row r="55" spans="2:3" ht="15.75" x14ac:dyDescent="0.25">
      <c r="B55" s="9" t="s">
        <v>40</v>
      </c>
      <c r="C55" s="26">
        <v>0</v>
      </c>
    </row>
    <row r="56" spans="2:3" ht="15.75" x14ac:dyDescent="0.25">
      <c r="B56" s="9" t="s">
        <v>41</v>
      </c>
      <c r="C56" s="26">
        <v>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x14ac:dyDescent="0.3">
      <c r="B109" s="24" t="s">
        <v>30</v>
      </c>
    </row>
    <row r="112" spans="2:5" ht="15.75" x14ac:dyDescent="0.25">
      <c r="B112" s="115" t="s">
        <v>110</v>
      </c>
      <c r="C112" s="115"/>
    </row>
    <row r="113" spans="2:3" ht="15.6" x14ac:dyDescent="0.35">
      <c r="B113" s="28"/>
      <c r="C113"/>
    </row>
    <row r="114" spans="2:3" x14ac:dyDescent="0.3">
      <c r="B114" s="114" t="s">
        <v>75</v>
      </c>
      <c r="C114" s="114"/>
    </row>
    <row r="115" spans="2:3" ht="15.75" x14ac:dyDescent="0.25">
      <c r="B115" s="9" t="s">
        <v>76</v>
      </c>
      <c r="C115" s="40" t="s">
        <v>206</v>
      </c>
    </row>
    <row r="116" spans="2:3" ht="15.75" x14ac:dyDescent="0.25">
      <c r="B116" s="9" t="s">
        <v>77</v>
      </c>
      <c r="C116" s="40" t="s">
        <v>399</v>
      </c>
    </row>
    <row r="117" spans="2:3" ht="15.6" x14ac:dyDescent="0.3">
      <c r="B117" s="9" t="s">
        <v>78</v>
      </c>
      <c r="C117" s="41">
        <v>6</v>
      </c>
    </row>
    <row r="118" spans="2:3" ht="15.75" x14ac:dyDescent="0.25">
      <c r="B118" s="9" t="s">
        <v>79</v>
      </c>
      <c r="C118" s="41" t="s">
        <v>200</v>
      </c>
    </row>
    <row r="119" spans="2:3" ht="15.6" x14ac:dyDescent="0.3">
      <c r="B119" s="42"/>
      <c r="C119" s="43"/>
    </row>
    <row r="120" spans="2:3" x14ac:dyDescent="0.3">
      <c r="B120" s="114" t="s">
        <v>80</v>
      </c>
      <c r="C120" s="114"/>
    </row>
    <row r="121" spans="2:3" ht="15.75" x14ac:dyDescent="0.25">
      <c r="B121" s="9" t="s">
        <v>81</v>
      </c>
      <c r="C121" s="41" t="s">
        <v>207</v>
      </c>
    </row>
    <row r="122" spans="2:3" ht="15.75" x14ac:dyDescent="0.25">
      <c r="B122" s="9" t="s">
        <v>82</v>
      </c>
      <c r="C122" s="41">
        <v>305</v>
      </c>
    </row>
    <row r="123" spans="2:3" ht="15.6" x14ac:dyDescent="0.3">
      <c r="B123" s="9" t="s">
        <v>83</v>
      </c>
      <c r="C123" s="41">
        <v>0</v>
      </c>
    </row>
    <row r="124" spans="2:3" ht="15.6" x14ac:dyDescent="0.3">
      <c r="B124" s="9" t="s">
        <v>84</v>
      </c>
      <c r="C124" s="41">
        <v>0</v>
      </c>
    </row>
    <row r="125" spans="2:3" ht="31.5" x14ac:dyDescent="0.25">
      <c r="B125" s="9" t="s">
        <v>85</v>
      </c>
      <c r="C125" s="41">
        <v>7</v>
      </c>
    </row>
    <row r="126" spans="2:3" ht="15.6" x14ac:dyDescent="0.3">
      <c r="B126" s="42"/>
      <c r="C126" s="43"/>
    </row>
    <row r="127" spans="2:3" x14ac:dyDescent="0.3">
      <c r="B127" s="114" t="s">
        <v>86</v>
      </c>
      <c r="C127" s="114"/>
    </row>
    <row r="128" spans="2:3" ht="15.6" x14ac:dyDescent="0.3">
      <c r="B128" s="9" t="s">
        <v>87</v>
      </c>
      <c r="C128" s="41" t="s">
        <v>163</v>
      </c>
    </row>
    <row r="129" spans="2:3" ht="15.6" x14ac:dyDescent="0.3">
      <c r="B129" s="9" t="s">
        <v>88</v>
      </c>
      <c r="C129" s="41" t="s">
        <v>151</v>
      </c>
    </row>
    <row r="130" spans="2:3" ht="15.6" x14ac:dyDescent="0.3">
      <c r="B130" s="9" t="s">
        <v>89</v>
      </c>
      <c r="C130" s="41" t="s">
        <v>152</v>
      </c>
    </row>
    <row r="131" spans="2:3" ht="15.6" x14ac:dyDescent="0.3">
      <c r="B131" s="10" t="s">
        <v>90</v>
      </c>
      <c r="C131" s="44" t="s">
        <v>169</v>
      </c>
    </row>
    <row r="132" spans="2:3" ht="15.6" x14ac:dyDescent="0.3">
      <c r="B132" s="9" t="s">
        <v>91</v>
      </c>
      <c r="C132" s="41" t="s">
        <v>152</v>
      </c>
    </row>
    <row r="133" spans="2:3" ht="15.6" x14ac:dyDescent="0.3">
      <c r="B133" s="9" t="s">
        <v>92</v>
      </c>
      <c r="C133" s="44" t="s">
        <v>169</v>
      </c>
    </row>
    <row r="134" spans="2:3" ht="15.6" x14ac:dyDescent="0.3">
      <c r="B134" s="9" t="s">
        <v>93</v>
      </c>
      <c r="C134" s="44" t="s">
        <v>169</v>
      </c>
    </row>
    <row r="135" spans="2:3" ht="15.6" x14ac:dyDescent="0.3">
      <c r="B135" s="9" t="s">
        <v>94</v>
      </c>
      <c r="C135" s="41" t="s">
        <v>208</v>
      </c>
    </row>
    <row r="136" spans="2:3" ht="15.75" x14ac:dyDescent="0.25">
      <c r="B136" s="9" t="s">
        <v>95</v>
      </c>
      <c r="C136" s="41" t="s">
        <v>209</v>
      </c>
    </row>
    <row r="137" spans="2:3" ht="15.75" x14ac:dyDescent="0.25">
      <c r="B137" s="42"/>
      <c r="C137" s="43"/>
    </row>
    <row r="138" spans="2:3" ht="15.75" x14ac:dyDescent="0.25">
      <c r="B138" s="114" t="s">
        <v>96</v>
      </c>
      <c r="C138" s="114"/>
    </row>
    <row r="139" spans="2:3" ht="15.75" x14ac:dyDescent="0.25">
      <c r="B139" s="45" t="s">
        <v>97</v>
      </c>
      <c r="C139" s="46"/>
    </row>
    <row r="140" spans="2:3" ht="15.75" x14ac:dyDescent="0.25">
      <c r="B140" s="45" t="s">
        <v>98</v>
      </c>
      <c r="C140" s="46"/>
    </row>
    <row r="141" spans="2:3" ht="15.75" x14ac:dyDescent="0.25">
      <c r="B141" s="47" t="s">
        <v>113</v>
      </c>
      <c r="C141" s="46"/>
    </row>
    <row r="142" spans="2:3" ht="15.75" x14ac:dyDescent="0.25">
      <c r="B142" s="47" t="s">
        <v>99</v>
      </c>
      <c r="C142" s="46"/>
    </row>
    <row r="143" spans="2:3" ht="15.75" x14ac:dyDescent="0.25">
      <c r="B143" s="45" t="s">
        <v>100</v>
      </c>
      <c r="C143" s="46"/>
    </row>
    <row r="144" spans="2:3" ht="15.75" x14ac:dyDescent="0.25">
      <c r="B144" s="47" t="s">
        <v>101</v>
      </c>
      <c r="C144" s="32">
        <v>6.55</v>
      </c>
    </row>
    <row r="145" spans="2:3" ht="15.75" x14ac:dyDescent="0.25">
      <c r="B145" s="47" t="s">
        <v>102</v>
      </c>
      <c r="C145" s="32">
        <v>324.27999999999997</v>
      </c>
    </row>
    <row r="146" spans="2:3" ht="15.75" x14ac:dyDescent="0.25">
      <c r="B146" s="47" t="s">
        <v>120</v>
      </c>
      <c r="C146" s="46"/>
    </row>
    <row r="147" spans="2:3" ht="15.75" x14ac:dyDescent="0.25">
      <c r="B147" s="47" t="s">
        <v>114</v>
      </c>
      <c r="C147" s="46"/>
    </row>
    <row r="148" spans="2:3" ht="15.75" x14ac:dyDescent="0.25">
      <c r="B148" s="45" t="s">
        <v>103</v>
      </c>
      <c r="C148" s="46"/>
    </row>
    <row r="149" spans="2:3" ht="15.75" x14ac:dyDescent="0.25">
      <c r="B149" s="47" t="s">
        <v>115</v>
      </c>
      <c r="C149" s="46"/>
    </row>
    <row r="150" spans="2:3" ht="15.75" x14ac:dyDescent="0.25">
      <c r="B150" s="47" t="s">
        <v>116</v>
      </c>
      <c r="C150" s="46"/>
    </row>
    <row r="151" spans="2:3" ht="15.75" x14ac:dyDescent="0.25">
      <c r="B151" s="47" t="s">
        <v>104</v>
      </c>
      <c r="C151" s="46"/>
    </row>
    <row r="152" spans="2:3" ht="15.75" x14ac:dyDescent="0.25">
      <c r="B152" s="47" t="s">
        <v>105</v>
      </c>
      <c r="C152" s="46"/>
    </row>
    <row r="153" spans="2:3" ht="15.75" x14ac:dyDescent="0.25">
      <c r="B153" s="47" t="s">
        <v>106</v>
      </c>
      <c r="C153" s="32">
        <v>664.93</v>
      </c>
    </row>
    <row r="154" spans="2:3" ht="15.75" x14ac:dyDescent="0.25">
      <c r="B154" s="47" t="s">
        <v>107</v>
      </c>
      <c r="C154" s="32">
        <v>4.24</v>
      </c>
    </row>
    <row r="155" spans="2:3" ht="15.75" x14ac:dyDescent="0.25">
      <c r="B155" s="45" t="s">
        <v>119</v>
      </c>
      <c r="C155" s="46"/>
    </row>
    <row r="156" spans="2:3" ht="15.75" x14ac:dyDescent="0.25">
      <c r="B156" s="47" t="s">
        <v>119</v>
      </c>
      <c r="C156" s="46"/>
    </row>
    <row r="157" spans="2:3" ht="15.75" x14ac:dyDescent="0.25">
      <c r="B157" s="45" t="s">
        <v>108</v>
      </c>
      <c r="C157" s="46"/>
    </row>
    <row r="158" spans="2:3" ht="15.75" x14ac:dyDescent="0.25">
      <c r="B158" s="47" t="s">
        <v>109</v>
      </c>
      <c r="C158" s="46"/>
    </row>
    <row r="159" spans="2:3" ht="15.75" x14ac:dyDescent="0.25">
      <c r="B159" s="47" t="s">
        <v>118</v>
      </c>
      <c r="C159" s="46"/>
    </row>
    <row r="160" spans="2:3" ht="15.75" x14ac:dyDescent="0.25">
      <c r="B160" s="47" t="s">
        <v>117</v>
      </c>
      <c r="C160" s="46"/>
    </row>
    <row r="161" spans="2:3" ht="15.75" x14ac:dyDescent="0.25">
      <c r="B161" s="47" t="s">
        <v>108</v>
      </c>
      <c r="C161" s="46"/>
    </row>
  </sheetData>
  <sheetProtection selectLockedCells="1"/>
  <mergeCells count="22">
    <mergeCell ref="B92:C92"/>
    <mergeCell ref="B7:C7"/>
    <mergeCell ref="B23:C23"/>
    <mergeCell ref="B27:C27"/>
    <mergeCell ref="B38:C38"/>
    <mergeCell ref="B44:C44"/>
    <mergeCell ref="B50:C50"/>
    <mergeCell ref="B59:C59"/>
    <mergeCell ref="B61:C61"/>
    <mergeCell ref="B73:C73"/>
    <mergeCell ref="B80:C80"/>
    <mergeCell ref="B87:C87"/>
    <mergeCell ref="B24:B25"/>
    <mergeCell ref="C24:C25"/>
    <mergeCell ref="B127:C127"/>
    <mergeCell ref="B138:C138"/>
    <mergeCell ref="B100:C100"/>
    <mergeCell ref="B103:C103"/>
    <mergeCell ref="B108:C108"/>
    <mergeCell ref="B112:C112"/>
    <mergeCell ref="B114:C114"/>
    <mergeCell ref="B120:C120"/>
  </mergeCells>
  <hyperlinks>
    <hyperlink ref="B42" location="'Kultura u kvartu-PROG.IZDACI'!A1" display="KLIKNITE OVDJE I UNESITE PODATKE U TABLICU " xr:uid="{00000000-0004-0000-1600-000000000000}"/>
    <hyperlink ref="B105" location="'KGZ2'!A1" display="KLIKNITE OVDJE I UNESITE PODATKE U TABLICU " xr:uid="{00000000-0004-0000-1600-000001000000}"/>
    <hyperlink ref="B109" location="'KGZ1'!A1" display="KLIKNITE OVDJE I UNESITE PODATKE U TABLICU " xr:uid="{00000000-0004-0000-1600-000002000000}"/>
    <hyperlink ref="C14" r:id="rId1" xr:uid="{00000000-0004-0000-16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E22"/>
  <sheetViews>
    <sheetView showGridLines="0" showRowColHeaders="0" zoomScale="65" zoomScaleNormal="65"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SUM(Table213[[#This Row],[SREDSTVA GRADSKOG UREDA ZA KULTURU ]:[SREDSTVA IZ OSTALIH IZVORA]])</f>
        <v>0</v>
      </c>
    </row>
    <row r="6" spans="1:5" x14ac:dyDescent="0.25">
      <c r="A6" s="26" t="s">
        <v>122</v>
      </c>
      <c r="B6" s="47" t="s">
        <v>99</v>
      </c>
      <c r="C6" s="32"/>
      <c r="D6" s="32"/>
      <c r="E6" s="32">
        <f>SUM(Table213[[#This Row],[SREDSTVA GRADSKOG UREDA ZA KULTURU ]:[SREDSTVA IZ OSTALIH IZVORA]])</f>
        <v>0</v>
      </c>
    </row>
    <row r="7" spans="1:5" x14ac:dyDescent="0.25">
      <c r="A7" s="26" t="s">
        <v>123</v>
      </c>
      <c r="B7" s="47" t="s">
        <v>101</v>
      </c>
      <c r="C7" s="32">
        <v>6.55</v>
      </c>
      <c r="D7" s="32"/>
      <c r="E7" s="32">
        <f>SUM(Table213[[#This Row],[SREDSTVA GRADSKOG UREDA ZA KULTURU ]:[SREDSTVA IZ OSTALIH IZVORA]])</f>
        <v>6.55</v>
      </c>
    </row>
    <row r="8" spans="1:5" x14ac:dyDescent="0.25">
      <c r="A8" s="26" t="s">
        <v>124</v>
      </c>
      <c r="B8" s="47" t="s">
        <v>102</v>
      </c>
      <c r="C8" s="32">
        <v>324.27999999999997</v>
      </c>
      <c r="D8" s="32"/>
      <c r="E8" s="32">
        <f>SUM(Table213[[#This Row],[SREDSTVA GRADSKOG UREDA ZA KULTURU ]:[SREDSTVA IZ OSTALIH IZVORA]])</f>
        <v>324.27999999999997</v>
      </c>
    </row>
    <row r="9" spans="1:5" x14ac:dyDescent="0.25">
      <c r="A9" s="26" t="s">
        <v>125</v>
      </c>
      <c r="B9" s="47" t="s">
        <v>120</v>
      </c>
      <c r="C9" s="32"/>
      <c r="D9" s="32"/>
      <c r="E9" s="32">
        <f>SUM(Table213[[#This Row],[SREDSTVA GRADSKOG UREDA ZA KULTURU ]:[SREDSTVA IZ OSTALIH IZVORA]])</f>
        <v>0</v>
      </c>
    </row>
    <row r="10" spans="1:5" x14ac:dyDescent="0.25">
      <c r="A10" s="26" t="s">
        <v>126</v>
      </c>
      <c r="B10" s="47" t="s">
        <v>114</v>
      </c>
      <c r="C10" s="32"/>
      <c r="D10" s="32"/>
      <c r="E10" s="32">
        <f>SUM(Table213[[#This Row],[SREDSTVA GRADSKOG UREDA ZA KULTURU ]:[SREDSTVA IZ OSTALIH IZVORA]])</f>
        <v>0</v>
      </c>
    </row>
    <row r="11" spans="1:5" x14ac:dyDescent="0.25">
      <c r="A11" s="26" t="s">
        <v>127</v>
      </c>
      <c r="B11" s="47" t="s">
        <v>115</v>
      </c>
      <c r="C11" s="32"/>
      <c r="D11" s="32"/>
      <c r="E11" s="32">
        <f>SUM(Table213[[#This Row],[SREDSTVA GRADSKOG UREDA ZA KULTURU ]:[SREDSTVA IZ OSTALIH IZVORA]])</f>
        <v>0</v>
      </c>
    </row>
    <row r="12" spans="1:5" x14ac:dyDescent="0.25">
      <c r="A12" s="26" t="s">
        <v>128</v>
      </c>
      <c r="B12" s="47" t="s">
        <v>116</v>
      </c>
      <c r="C12" s="32"/>
      <c r="D12" s="32"/>
      <c r="E12" s="32">
        <f>SUM(Table213[[#This Row],[SREDSTVA GRADSKOG UREDA ZA KULTURU ]:[SREDSTVA IZ OSTALIH IZVORA]])</f>
        <v>0</v>
      </c>
    </row>
    <row r="13" spans="1:5" x14ac:dyDescent="0.25">
      <c r="A13" s="26" t="s">
        <v>129</v>
      </c>
      <c r="B13" s="47" t="s">
        <v>104</v>
      </c>
      <c r="C13" s="32"/>
      <c r="D13" s="32"/>
      <c r="E13" s="32">
        <f>SUM(Table213[[#This Row],[SREDSTVA GRADSKOG UREDA ZA KULTURU ]:[SREDSTVA IZ OSTALIH IZVORA]])</f>
        <v>0</v>
      </c>
    </row>
    <row r="14" spans="1:5" x14ac:dyDescent="0.25">
      <c r="A14" s="26" t="s">
        <v>130</v>
      </c>
      <c r="B14" s="47" t="s">
        <v>105</v>
      </c>
      <c r="C14" s="32"/>
      <c r="D14" s="32"/>
      <c r="E14" s="32">
        <f>SUM(Table213[[#This Row],[SREDSTVA GRADSKOG UREDA ZA KULTURU ]:[SREDSTVA IZ OSTALIH IZVORA]])</f>
        <v>0</v>
      </c>
    </row>
    <row r="15" spans="1:5" x14ac:dyDescent="0.25">
      <c r="A15" s="26" t="s">
        <v>131</v>
      </c>
      <c r="B15" s="47" t="s">
        <v>106</v>
      </c>
      <c r="C15" s="32">
        <v>664.93</v>
      </c>
      <c r="D15" s="32"/>
      <c r="E15" s="32">
        <f>SUM(Table213[[#This Row],[SREDSTVA GRADSKOG UREDA ZA KULTURU ]:[SREDSTVA IZ OSTALIH IZVORA]])</f>
        <v>664.93</v>
      </c>
    </row>
    <row r="16" spans="1:5" x14ac:dyDescent="0.25">
      <c r="A16" s="26" t="s">
        <v>132</v>
      </c>
      <c r="B16" s="47" t="s">
        <v>107</v>
      </c>
      <c r="C16" s="32">
        <v>4.24</v>
      </c>
      <c r="D16" s="32"/>
      <c r="E16" s="32">
        <f>SUM(Table213[[#This Row],[SREDSTVA GRADSKOG UREDA ZA KULTURU ]:[SREDSTVA IZ OSTALIH IZVORA]])</f>
        <v>4.24</v>
      </c>
    </row>
    <row r="17" spans="1:5" x14ac:dyDescent="0.25">
      <c r="A17" s="26" t="s">
        <v>133</v>
      </c>
      <c r="B17" s="47" t="s">
        <v>119</v>
      </c>
      <c r="C17" s="32"/>
      <c r="D17" s="32"/>
      <c r="E17" s="32">
        <f>SUM(Table213[[#This Row],[SREDSTVA GRADSKOG UREDA ZA KULTURU ]:[SREDSTVA IZ OSTALIH IZVORA]])</f>
        <v>0</v>
      </c>
    </row>
    <row r="18" spans="1:5" x14ac:dyDescent="0.25">
      <c r="A18" s="26" t="s">
        <v>134</v>
      </c>
      <c r="B18" s="47" t="s">
        <v>109</v>
      </c>
      <c r="C18" s="32"/>
      <c r="D18" s="32"/>
      <c r="E18" s="32">
        <f>SUM(Table213[[#This Row],[SREDSTVA GRADSKOG UREDA ZA KULTURU ]:[SREDSTVA IZ OSTALIH IZVORA]])</f>
        <v>0</v>
      </c>
    </row>
    <row r="19" spans="1:5" x14ac:dyDescent="0.25">
      <c r="A19" s="26" t="s">
        <v>135</v>
      </c>
      <c r="B19" s="47" t="s">
        <v>118</v>
      </c>
      <c r="C19" s="32"/>
      <c r="D19" s="32"/>
      <c r="E19" s="32">
        <f>SUM(Table213[[#This Row],[SREDSTVA GRADSKOG UREDA ZA KULTURU ]:[SREDSTVA IZ OSTALIH IZVORA]])</f>
        <v>0</v>
      </c>
    </row>
    <row r="20" spans="1:5" x14ac:dyDescent="0.25">
      <c r="A20" s="26" t="s">
        <v>136</v>
      </c>
      <c r="B20" s="47" t="s">
        <v>117</v>
      </c>
      <c r="C20" s="33"/>
      <c r="D20" s="33"/>
      <c r="E20" s="33">
        <f>SUM(Table213[[#This Row],[SREDSTVA GRADSKOG UREDA ZA KULTURU ]:[SREDSTVA IZ OSTALIH IZVORA]])</f>
        <v>0</v>
      </c>
    </row>
    <row r="21" spans="1:5" x14ac:dyDescent="0.25">
      <c r="A21" s="26" t="s">
        <v>137</v>
      </c>
      <c r="B21" s="47" t="s">
        <v>108</v>
      </c>
      <c r="C21" s="32"/>
      <c r="D21" s="32"/>
      <c r="E21" s="32">
        <f>SUM(Table213[[#This Row],[SREDSTVA GRADSKOG UREDA ZA KULTURU ]:[SREDSTVA IZ OSTALIH IZVORA]])</f>
        <v>0</v>
      </c>
    </row>
    <row r="22" spans="1:5" x14ac:dyDescent="0.25">
      <c r="A22" s="79" t="s">
        <v>47</v>
      </c>
      <c r="B22" s="79"/>
      <c r="C22" s="80"/>
      <c r="D22" s="80"/>
      <c r="E22" s="81">
        <f>SUBTOTAL(109,Table213[UKUPNO])</f>
        <v>1000</v>
      </c>
    </row>
  </sheetData>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249977111117893"/>
  </sheetPr>
  <dimension ref="B3:E160"/>
  <sheetViews>
    <sheetView zoomScale="66" zoomScaleNormal="66" workbookViewId="0">
      <pane ySplit="5" topLeftCell="A123"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210</v>
      </c>
    </row>
    <row r="18" spans="2:3" ht="15.75" x14ac:dyDescent="0.25">
      <c r="B18" s="9" t="s">
        <v>12</v>
      </c>
      <c r="C18" s="14" t="s">
        <v>211</v>
      </c>
    </row>
    <row r="19" spans="2:3" ht="15.75" x14ac:dyDescent="0.25">
      <c r="B19" s="9" t="s">
        <v>13</v>
      </c>
      <c r="C19" s="66" t="s">
        <v>400</v>
      </c>
    </row>
    <row r="20" spans="2:3" ht="15.75" x14ac:dyDescent="0.25">
      <c r="B20" s="9" t="s">
        <v>14</v>
      </c>
      <c r="C20" s="66">
        <v>31</v>
      </c>
    </row>
    <row r="21" spans="2:3" ht="15.75" x14ac:dyDescent="0.25">
      <c r="B21" s="9" t="s">
        <v>15</v>
      </c>
      <c r="C21" s="66">
        <v>3</v>
      </c>
    </row>
    <row r="22" spans="2:3" ht="15" customHeight="1" x14ac:dyDescent="0.25">
      <c r="B22" s="15"/>
    </row>
    <row r="23" spans="2:3" ht="23.25" customHeight="1" x14ac:dyDescent="0.25">
      <c r="B23" s="117" t="s">
        <v>16</v>
      </c>
      <c r="C23" s="117"/>
    </row>
    <row r="24" spans="2:3" ht="312.75" customHeight="1" x14ac:dyDescent="0.25">
      <c r="B24" s="16" t="s">
        <v>17</v>
      </c>
      <c r="C24" s="49" t="s">
        <v>401</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86">
        <v>1119.98</v>
      </c>
    </row>
    <row r="29" spans="2:3" ht="15.75" x14ac:dyDescent="0.25">
      <c r="B29" s="20" t="s">
        <v>21</v>
      </c>
      <c r="C29" s="19">
        <v>0</v>
      </c>
    </row>
    <row r="30" spans="2:3" ht="15.75" x14ac:dyDescent="0.25">
      <c r="B30" s="20" t="s">
        <v>22</v>
      </c>
      <c r="C30" s="19">
        <v>0</v>
      </c>
    </row>
    <row r="31" spans="2:3" ht="15.75" x14ac:dyDescent="0.25">
      <c r="B31" s="9" t="s">
        <v>23</v>
      </c>
      <c r="C31" s="19">
        <v>0</v>
      </c>
    </row>
    <row r="32" spans="2:3" ht="15.75" x14ac:dyDescent="0.25">
      <c r="B32" s="9" t="s">
        <v>24</v>
      </c>
      <c r="C32" s="19">
        <v>0</v>
      </c>
    </row>
    <row r="33" spans="2:4" ht="31.5" x14ac:dyDescent="0.25">
      <c r="B33" s="9" t="s">
        <v>25</v>
      </c>
      <c r="C33" s="19">
        <v>0</v>
      </c>
    </row>
    <row r="34" spans="2:4" ht="15.75" x14ac:dyDescent="0.25">
      <c r="B34" s="9" t="s">
        <v>26</v>
      </c>
      <c r="C34" s="19">
        <v>0</v>
      </c>
    </row>
    <row r="35" spans="2:4" ht="21.75" customHeight="1" x14ac:dyDescent="0.25">
      <c r="B35" s="21" t="s">
        <v>27</v>
      </c>
      <c r="C35" s="22">
        <f>SUM(C27:C34)</f>
        <v>1119.98</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3">
      <c r="B44" s="36" t="s">
        <v>111</v>
      </c>
      <c r="C44" s="36">
        <v>4</v>
      </c>
    </row>
    <row r="45" spans="2:4" ht="15.75" x14ac:dyDescent="0.25">
      <c r="B45" s="10" t="s">
        <v>32</v>
      </c>
      <c r="C45" s="63" t="s">
        <v>169</v>
      </c>
    </row>
    <row r="46" spans="2:4" ht="15.75" x14ac:dyDescent="0.25">
      <c r="B46" s="10" t="s">
        <v>33</v>
      </c>
      <c r="C46" s="63">
        <v>0</v>
      </c>
    </row>
    <row r="47" spans="2:4" ht="15.75" x14ac:dyDescent="0.25">
      <c r="B47" s="10" t="s">
        <v>34</v>
      </c>
      <c r="C47" s="27">
        <v>0</v>
      </c>
    </row>
    <row r="48" spans="2:4" ht="11.25" customHeight="1" x14ac:dyDescent="0.25">
      <c r="B48" s="64"/>
      <c r="C48" s="65"/>
    </row>
    <row r="49" spans="2:3" ht="22.5" customHeight="1" x14ac:dyDescent="0.25">
      <c r="B49" s="114" t="s">
        <v>35</v>
      </c>
      <c r="C49" s="114"/>
    </row>
    <row r="50" spans="2:3" ht="15.75" x14ac:dyDescent="0.25">
      <c r="B50" s="10" t="s">
        <v>36</v>
      </c>
      <c r="C50" s="63" t="s">
        <v>402</v>
      </c>
    </row>
    <row r="51" spans="2:3" ht="15.75" x14ac:dyDescent="0.25">
      <c r="B51" s="10" t="s">
        <v>37</v>
      </c>
      <c r="C51" s="63">
        <v>0</v>
      </c>
    </row>
    <row r="52" spans="2:3" ht="15.75" x14ac:dyDescent="0.25">
      <c r="B52" s="60" t="s">
        <v>38</v>
      </c>
      <c r="C52" s="63">
        <v>0</v>
      </c>
    </row>
    <row r="53" spans="2:3" ht="15.75" x14ac:dyDescent="0.25">
      <c r="B53" s="10" t="s">
        <v>39</v>
      </c>
      <c r="C53" s="63">
        <v>0</v>
      </c>
    </row>
    <row r="54" spans="2:3" ht="15.75" x14ac:dyDescent="0.25">
      <c r="B54" s="10" t="s">
        <v>40</v>
      </c>
      <c r="C54" s="63">
        <v>0</v>
      </c>
    </row>
    <row r="55" spans="2:3" ht="15.75" x14ac:dyDescent="0.25">
      <c r="B55" s="10" t="s">
        <v>41</v>
      </c>
      <c r="C55" s="63">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403</v>
      </c>
    </row>
    <row r="115" spans="2:3" ht="15.75" x14ac:dyDescent="0.25">
      <c r="B115" s="9" t="s">
        <v>77</v>
      </c>
      <c r="C115" s="40" t="s">
        <v>404</v>
      </c>
    </row>
    <row r="116" spans="2:3" ht="15.75" x14ac:dyDescent="0.25">
      <c r="B116" s="9" t="s">
        <v>78</v>
      </c>
      <c r="C116" s="41">
        <v>25</v>
      </c>
    </row>
    <row r="117" spans="2:3" ht="15.75" x14ac:dyDescent="0.25">
      <c r="B117" s="9" t="s">
        <v>79</v>
      </c>
      <c r="C117" s="41" t="s">
        <v>405</v>
      </c>
    </row>
    <row r="118" spans="2:3" ht="15.75" x14ac:dyDescent="0.25">
      <c r="B118" s="42"/>
      <c r="C118" s="43"/>
    </row>
    <row r="119" spans="2:3" ht="15.75" x14ac:dyDescent="0.25">
      <c r="B119" s="114" t="s">
        <v>80</v>
      </c>
      <c r="C119" s="114"/>
    </row>
    <row r="120" spans="2:3" ht="15.75" x14ac:dyDescent="0.25">
      <c r="B120" s="9" t="s">
        <v>81</v>
      </c>
      <c r="C120" s="41" t="s">
        <v>212</v>
      </c>
    </row>
    <row r="121" spans="2:3" ht="15.75" x14ac:dyDescent="0.25">
      <c r="B121" s="9" t="s">
        <v>82</v>
      </c>
      <c r="C121" s="109">
        <v>31</v>
      </c>
    </row>
    <row r="122" spans="2:3" ht="15.75" x14ac:dyDescent="0.25">
      <c r="B122" s="9" t="s">
        <v>83</v>
      </c>
      <c r="C122" s="109">
        <v>0</v>
      </c>
    </row>
    <row r="123" spans="2:3" ht="15.75" x14ac:dyDescent="0.25">
      <c r="B123" s="9" t="s">
        <v>84</v>
      </c>
      <c r="C123" s="109">
        <v>300</v>
      </c>
    </row>
    <row r="124" spans="2:3" ht="31.5" x14ac:dyDescent="0.25">
      <c r="B124" s="9" t="s">
        <v>85</v>
      </c>
      <c r="C124" s="66">
        <v>3</v>
      </c>
    </row>
    <row r="125" spans="2:3" ht="15.75" x14ac:dyDescent="0.25">
      <c r="B125" s="42"/>
      <c r="C125" s="43"/>
    </row>
    <row r="126" spans="2:3" ht="15.75" x14ac:dyDescent="0.25">
      <c r="B126" s="114" t="s">
        <v>86</v>
      </c>
      <c r="C126" s="114"/>
    </row>
    <row r="127" spans="2:3" ht="15.75" x14ac:dyDescent="0.25">
      <c r="B127" s="9" t="s">
        <v>87</v>
      </c>
      <c r="C127" s="41" t="s">
        <v>163</v>
      </c>
    </row>
    <row r="128" spans="2:3" ht="15.75" x14ac:dyDescent="0.25">
      <c r="B128" s="9" t="s">
        <v>88</v>
      </c>
      <c r="C128" s="41" t="s">
        <v>406</v>
      </c>
    </row>
    <row r="129" spans="2:3" ht="15.75" x14ac:dyDescent="0.25">
      <c r="B129" s="9" t="s">
        <v>89</v>
      </c>
      <c r="C129" s="41" t="s">
        <v>152</v>
      </c>
    </row>
    <row r="130" spans="2:3" ht="15.75" x14ac:dyDescent="0.25">
      <c r="B130" s="10" t="s">
        <v>90</v>
      </c>
      <c r="C130" s="67">
        <v>0</v>
      </c>
    </row>
    <row r="131" spans="2:3" ht="15.75" x14ac:dyDescent="0.25">
      <c r="B131" s="9" t="s">
        <v>91</v>
      </c>
      <c r="C131" s="41" t="s">
        <v>152</v>
      </c>
    </row>
    <row r="132" spans="2:3" ht="15.75" x14ac:dyDescent="0.25">
      <c r="B132" s="9" t="s">
        <v>92</v>
      </c>
      <c r="C132" s="67">
        <v>0</v>
      </c>
    </row>
    <row r="133" spans="2:3" ht="15.75" x14ac:dyDescent="0.25">
      <c r="B133" s="9" t="s">
        <v>93</v>
      </c>
      <c r="C133" s="41" t="s">
        <v>153</v>
      </c>
    </row>
    <row r="134" spans="2:3" ht="15.75" x14ac:dyDescent="0.25">
      <c r="B134" s="9" t="s">
        <v>94</v>
      </c>
      <c r="C134" s="41" t="s">
        <v>214</v>
      </c>
    </row>
    <row r="135" spans="2:3" ht="15.75" x14ac:dyDescent="0.25">
      <c r="B135" s="9" t="s">
        <v>95</v>
      </c>
      <c r="C135" s="41" t="s">
        <v>215</v>
      </c>
    </row>
    <row r="136" spans="2:3" ht="15.75" x14ac:dyDescent="0.25">
      <c r="B136" s="42"/>
      <c r="C136" s="43"/>
    </row>
    <row r="137" spans="2:3" ht="15.75" x14ac:dyDescent="0.25">
      <c r="B137" s="114" t="s">
        <v>96</v>
      </c>
      <c r="C137" s="114"/>
    </row>
    <row r="138" spans="2:3" ht="15.75" x14ac:dyDescent="0.2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row>
    <row r="144" spans="2:3" ht="15.75" x14ac:dyDescent="0.25">
      <c r="B144" s="47" t="s">
        <v>102</v>
      </c>
      <c r="C144" s="46">
        <v>208.34</v>
      </c>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v>399.75</v>
      </c>
    </row>
    <row r="151" spans="2:3" ht="15.75" x14ac:dyDescent="0.25">
      <c r="B151" s="47" t="s">
        <v>105</v>
      </c>
      <c r="C151" s="46"/>
    </row>
    <row r="152" spans="2:3" ht="15.75" x14ac:dyDescent="0.25">
      <c r="B152" s="47" t="s">
        <v>106</v>
      </c>
      <c r="C152" s="46">
        <v>511.89</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Ljeto u Dubravi-PROG.IZDACI '!A1" display="KLIKNITE OVDJE I UNESITE PODATKE U TABLICU " xr:uid="{00000000-0004-0000-1800-000000000000}"/>
    <hyperlink ref="B104" location="'KGZ2'!A1" display="KLIKNITE OVDJE I UNESITE PODATKE U TABLICU " xr:uid="{00000000-0004-0000-1800-000001000000}"/>
    <hyperlink ref="B108" location="'KGZ1'!A1" display="KLIKNITE OVDJE I UNESITE PODATKE U TABLICU " xr:uid="{00000000-0004-0000-1800-000002000000}"/>
    <hyperlink ref="C14" r:id="rId1" xr:uid="{00000000-0004-0000-1800-000003000000}"/>
  </hyperlinks>
  <pageMargins left="0.25" right="0.25" top="0.75" bottom="0.75" header="0.3" footer="0.3"/>
  <pageSetup paperSize="9" scale="78" orientation="landscape" r:id="rId2"/>
  <headerFooter>
    <oddHeader>&amp;CGradski ured za kulturu, međunarodnu i međugradsku suradnju i civilno društvo</oddHeader>
    <oddFooter>&amp;CDraškovićeva 25, Zagreb&amp;RObrazac za prijavu pojedinačnih programa za ustanove u kulturi - centri za kulturu</oddFooter>
  </headerFooter>
  <colBreaks count="1" manualBreakCount="1">
    <brk id="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E22"/>
  <sheetViews>
    <sheetView showGridLines="0" showRowColHeaders="0" zoomScale="75" zoomScaleNormal="75"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46"/>
      <c r="D5" s="32"/>
      <c r="E5" s="32">
        <f>SUM(Table214[[#This Row],[SREDSTVA GRADSKOG UREDA ZA KULTURU ]:[SREDSTVA IZ OSTALIH IZVORA]])</f>
        <v>0</v>
      </c>
    </row>
    <row r="6" spans="1:5" x14ac:dyDescent="0.25">
      <c r="A6" s="26" t="s">
        <v>122</v>
      </c>
      <c r="B6" s="47" t="s">
        <v>99</v>
      </c>
      <c r="C6" s="46"/>
      <c r="D6" s="32"/>
      <c r="E6" s="32">
        <f>SUM(Table214[[#This Row],[SREDSTVA GRADSKOG UREDA ZA KULTURU ]:[SREDSTVA IZ OSTALIH IZVORA]])</f>
        <v>0</v>
      </c>
    </row>
    <row r="7" spans="1:5" x14ac:dyDescent="0.25">
      <c r="A7" s="26" t="s">
        <v>123</v>
      </c>
      <c r="B7" s="47" t="s">
        <v>101</v>
      </c>
      <c r="C7" s="46"/>
      <c r="D7" s="32"/>
      <c r="E7" s="32">
        <f>SUM(Table214[[#This Row],[SREDSTVA GRADSKOG UREDA ZA KULTURU ]:[SREDSTVA IZ OSTALIH IZVORA]])</f>
        <v>0</v>
      </c>
    </row>
    <row r="8" spans="1:5" x14ac:dyDescent="0.25">
      <c r="A8" s="26" t="s">
        <v>124</v>
      </c>
      <c r="B8" s="47" t="s">
        <v>102</v>
      </c>
      <c r="C8" s="46">
        <v>208.34</v>
      </c>
      <c r="D8" s="32"/>
      <c r="E8" s="32">
        <f>SUM(Table214[[#This Row],[SREDSTVA GRADSKOG UREDA ZA KULTURU ]:[SREDSTVA IZ OSTALIH IZVORA]])</f>
        <v>208.34</v>
      </c>
    </row>
    <row r="9" spans="1:5" x14ac:dyDescent="0.25">
      <c r="A9" s="26" t="s">
        <v>125</v>
      </c>
      <c r="B9" s="47" t="s">
        <v>120</v>
      </c>
      <c r="C9" s="46"/>
      <c r="D9" s="32"/>
      <c r="E9" s="32">
        <f>SUM(Table214[[#This Row],[SREDSTVA GRADSKOG UREDA ZA KULTURU ]:[SREDSTVA IZ OSTALIH IZVORA]])</f>
        <v>0</v>
      </c>
    </row>
    <row r="10" spans="1:5" x14ac:dyDescent="0.25">
      <c r="A10" s="26" t="s">
        <v>126</v>
      </c>
      <c r="B10" s="47" t="s">
        <v>114</v>
      </c>
      <c r="C10" s="46"/>
      <c r="D10" s="32"/>
      <c r="E10" s="32">
        <f>SUM(Table214[[#This Row],[SREDSTVA GRADSKOG UREDA ZA KULTURU ]:[SREDSTVA IZ OSTALIH IZVORA]])</f>
        <v>0</v>
      </c>
    </row>
    <row r="11" spans="1:5" x14ac:dyDescent="0.25">
      <c r="A11" s="26" t="s">
        <v>127</v>
      </c>
      <c r="B11" s="47" t="s">
        <v>115</v>
      </c>
      <c r="C11" s="46"/>
      <c r="D11" s="32"/>
      <c r="E11" s="32">
        <f>SUM(Table214[[#This Row],[SREDSTVA GRADSKOG UREDA ZA KULTURU ]:[SREDSTVA IZ OSTALIH IZVORA]])</f>
        <v>0</v>
      </c>
    </row>
    <row r="12" spans="1:5" x14ac:dyDescent="0.25">
      <c r="A12" s="26" t="s">
        <v>128</v>
      </c>
      <c r="B12" s="47" t="s">
        <v>116</v>
      </c>
      <c r="C12" s="46"/>
      <c r="D12" s="32"/>
      <c r="E12" s="32">
        <f>SUM(Table214[[#This Row],[SREDSTVA GRADSKOG UREDA ZA KULTURU ]:[SREDSTVA IZ OSTALIH IZVORA]])</f>
        <v>0</v>
      </c>
    </row>
    <row r="13" spans="1:5" x14ac:dyDescent="0.25">
      <c r="A13" s="26" t="s">
        <v>129</v>
      </c>
      <c r="B13" s="47" t="s">
        <v>104</v>
      </c>
      <c r="C13" s="46">
        <v>399.75</v>
      </c>
      <c r="D13" s="32"/>
      <c r="E13" s="32">
        <f>SUM(Table214[[#This Row],[SREDSTVA GRADSKOG UREDA ZA KULTURU ]:[SREDSTVA IZ OSTALIH IZVORA]])</f>
        <v>399.75</v>
      </c>
    </row>
    <row r="14" spans="1:5" x14ac:dyDescent="0.25">
      <c r="A14" s="26" t="s">
        <v>130</v>
      </c>
      <c r="B14" s="47" t="s">
        <v>105</v>
      </c>
      <c r="C14" s="46"/>
      <c r="D14" s="32"/>
      <c r="E14" s="32">
        <f>SUM(Table214[[#This Row],[SREDSTVA GRADSKOG UREDA ZA KULTURU ]:[SREDSTVA IZ OSTALIH IZVORA]])</f>
        <v>0</v>
      </c>
    </row>
    <row r="15" spans="1:5" x14ac:dyDescent="0.25">
      <c r="A15" s="26" t="s">
        <v>131</v>
      </c>
      <c r="B15" s="47" t="s">
        <v>106</v>
      </c>
      <c r="C15" s="46">
        <v>511.89</v>
      </c>
      <c r="D15" s="32"/>
      <c r="E15" s="32">
        <f>SUM(Table214[[#This Row],[SREDSTVA GRADSKOG UREDA ZA KULTURU ]:[SREDSTVA IZ OSTALIH IZVORA]])</f>
        <v>511.89</v>
      </c>
    </row>
    <row r="16" spans="1:5" x14ac:dyDescent="0.25">
      <c r="A16" s="26" t="s">
        <v>132</v>
      </c>
      <c r="B16" s="47" t="s">
        <v>107</v>
      </c>
      <c r="C16" s="46"/>
      <c r="D16" s="32"/>
      <c r="E16" s="32">
        <f>SUM(Table214[[#This Row],[SREDSTVA GRADSKOG UREDA ZA KULTURU ]:[SREDSTVA IZ OSTALIH IZVORA]])</f>
        <v>0</v>
      </c>
    </row>
    <row r="17" spans="1:5" x14ac:dyDescent="0.25">
      <c r="A17" s="26" t="s">
        <v>133</v>
      </c>
      <c r="B17" s="47" t="s">
        <v>119</v>
      </c>
      <c r="C17" s="46"/>
      <c r="D17" s="32"/>
      <c r="E17" s="32">
        <f>SUM(Table214[[#This Row],[SREDSTVA GRADSKOG UREDA ZA KULTURU ]:[SREDSTVA IZ OSTALIH IZVORA]])</f>
        <v>0</v>
      </c>
    </row>
    <row r="18" spans="1:5" x14ac:dyDescent="0.25">
      <c r="A18" s="26" t="s">
        <v>134</v>
      </c>
      <c r="B18" s="47" t="s">
        <v>109</v>
      </c>
      <c r="C18" s="46"/>
      <c r="D18" s="32"/>
      <c r="E18" s="32">
        <f>SUM(Table214[[#This Row],[SREDSTVA GRADSKOG UREDA ZA KULTURU ]:[SREDSTVA IZ OSTALIH IZVORA]])</f>
        <v>0</v>
      </c>
    </row>
    <row r="19" spans="1:5" x14ac:dyDescent="0.25">
      <c r="A19" s="26" t="s">
        <v>135</v>
      </c>
      <c r="B19" s="47" t="s">
        <v>118</v>
      </c>
      <c r="C19" s="46"/>
      <c r="D19" s="32"/>
      <c r="E19" s="32">
        <f>SUM(Table214[[#This Row],[SREDSTVA GRADSKOG UREDA ZA KULTURU ]:[SREDSTVA IZ OSTALIH IZVORA]])</f>
        <v>0</v>
      </c>
    </row>
    <row r="20" spans="1:5" x14ac:dyDescent="0.25">
      <c r="A20" s="26" t="s">
        <v>136</v>
      </c>
      <c r="B20" s="47" t="s">
        <v>117</v>
      </c>
      <c r="C20" s="87"/>
      <c r="D20" s="33"/>
      <c r="E20" s="33">
        <f>SUM(Table214[[#This Row],[SREDSTVA GRADSKOG UREDA ZA KULTURU ]:[SREDSTVA IZ OSTALIH IZVORA]])</f>
        <v>0</v>
      </c>
    </row>
    <row r="21" spans="1:5" x14ac:dyDescent="0.25">
      <c r="A21" s="26" t="s">
        <v>137</v>
      </c>
      <c r="B21" s="47" t="s">
        <v>216</v>
      </c>
      <c r="C21" s="46"/>
      <c r="D21" s="32"/>
      <c r="E21" s="32">
        <f>SUM(Table214[[#This Row],[SREDSTVA GRADSKOG UREDA ZA KULTURU ]:[SREDSTVA IZ OSTALIH IZVORA]])</f>
        <v>0</v>
      </c>
    </row>
    <row r="22" spans="1:5" x14ac:dyDescent="0.25">
      <c r="A22" s="79" t="s">
        <v>47</v>
      </c>
      <c r="B22" s="79"/>
      <c r="C22" s="80"/>
      <c r="D22" s="80"/>
      <c r="E22" s="81">
        <f>SUBTOTAL(109,Table214[UKUPNO])</f>
        <v>1119.98</v>
      </c>
    </row>
  </sheetData>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249977111117893"/>
  </sheetPr>
  <dimension ref="B3:E161"/>
  <sheetViews>
    <sheetView tabSelected="1" zoomScale="62" zoomScaleNormal="62" workbookViewId="0">
      <pane ySplit="5" topLeftCell="A120" activePane="bottomLeft" state="frozen"/>
      <selection activeCell="C114" sqref="C114"/>
      <selection pane="bottomLeft" activeCell="B114" sqref="B114: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68" t="s">
        <v>143</v>
      </c>
    </row>
    <row r="15" spans="2:5" ht="15.75" x14ac:dyDescent="0.25">
      <c r="B15" s="9" t="s">
        <v>9</v>
      </c>
      <c r="C15" s="14"/>
    </row>
    <row r="16" spans="2:5" ht="15.75" x14ac:dyDescent="0.25">
      <c r="B16" s="9" t="s">
        <v>10</v>
      </c>
      <c r="C16" s="13" t="s">
        <v>144</v>
      </c>
    </row>
    <row r="17" spans="2:3" ht="15.75" x14ac:dyDescent="0.25">
      <c r="B17" s="9" t="s">
        <v>11</v>
      </c>
      <c r="C17" s="14" t="s">
        <v>217</v>
      </c>
    </row>
    <row r="18" spans="2:3" ht="15.75" x14ac:dyDescent="0.25">
      <c r="B18" s="9" t="s">
        <v>12</v>
      </c>
      <c r="C18" s="88" t="s">
        <v>415</v>
      </c>
    </row>
    <row r="19" spans="2:3" ht="15.75" x14ac:dyDescent="0.25">
      <c r="B19" s="9" t="s">
        <v>13</v>
      </c>
      <c r="C19" s="88" t="s">
        <v>416</v>
      </c>
    </row>
    <row r="20" spans="2:3" ht="15.75" customHeight="1" x14ac:dyDescent="0.25">
      <c r="B20" s="9" t="s">
        <v>14</v>
      </c>
      <c r="C20" s="88">
        <v>505</v>
      </c>
    </row>
    <row r="21" spans="2:3" ht="15.75" x14ac:dyDescent="0.25">
      <c r="B21" s="9" t="s">
        <v>15</v>
      </c>
      <c r="C21" s="88">
        <v>8</v>
      </c>
    </row>
    <row r="22" spans="2:3" ht="15" customHeight="1" x14ac:dyDescent="0.25">
      <c r="B22" s="15"/>
    </row>
    <row r="23" spans="2:3" ht="23.1" customHeight="1" x14ac:dyDescent="0.25">
      <c r="B23" s="117" t="s">
        <v>16</v>
      </c>
      <c r="C23" s="117"/>
    </row>
    <row r="24" spans="2:3" ht="98.1" customHeight="1" x14ac:dyDescent="0.25">
      <c r="B24" s="119" t="s">
        <v>17</v>
      </c>
      <c r="C24" s="121" t="s">
        <v>417</v>
      </c>
    </row>
    <row r="25" spans="2:3" ht="409.5"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86">
        <v>1000</v>
      </c>
    </row>
    <row r="30" spans="2:3" ht="15.75" x14ac:dyDescent="0.25">
      <c r="B30" s="20" t="s">
        <v>21</v>
      </c>
      <c r="C30" s="83"/>
    </row>
    <row r="31" spans="2:3" ht="15.75" x14ac:dyDescent="0.25">
      <c r="B31" s="20" t="s">
        <v>22</v>
      </c>
      <c r="C31" s="83"/>
    </row>
    <row r="32" spans="2:3" ht="15.75" x14ac:dyDescent="0.25">
      <c r="B32" s="9" t="s">
        <v>23</v>
      </c>
      <c r="C32" s="83"/>
    </row>
    <row r="33" spans="2:4" ht="15.75" x14ac:dyDescent="0.25">
      <c r="B33" s="9" t="s">
        <v>24</v>
      </c>
      <c r="C33" s="83"/>
    </row>
    <row r="34" spans="2:4" ht="31.5" x14ac:dyDescent="0.25">
      <c r="B34" s="9" t="s">
        <v>25</v>
      </c>
      <c r="C34" s="86">
        <v>1024</v>
      </c>
    </row>
    <row r="35" spans="2:4" ht="15.75" x14ac:dyDescent="0.25">
      <c r="B35" s="9" t="s">
        <v>26</v>
      </c>
      <c r="C35" s="83"/>
    </row>
    <row r="36" spans="2:4" ht="21.75" customHeight="1" x14ac:dyDescent="0.25">
      <c r="B36" s="21" t="s">
        <v>27</v>
      </c>
      <c r="C36" s="22">
        <f>SUM(C28:C35)</f>
        <v>2024</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3">
      <c r="B45" s="36" t="s">
        <v>111</v>
      </c>
      <c r="C45" s="36">
        <v>8</v>
      </c>
    </row>
    <row r="46" spans="2:4" ht="15.75" x14ac:dyDescent="0.25">
      <c r="B46" s="9" t="s">
        <v>32</v>
      </c>
      <c r="C46" s="26" t="s">
        <v>147</v>
      </c>
    </row>
    <row r="47" spans="2:4" ht="15.75" x14ac:dyDescent="0.25">
      <c r="B47" s="9" t="s">
        <v>33</v>
      </c>
      <c r="C47" s="26">
        <v>500</v>
      </c>
    </row>
    <row r="48" spans="2:4" ht="15.75" x14ac:dyDescent="0.25">
      <c r="B48" s="9" t="s">
        <v>34</v>
      </c>
      <c r="C48" s="27" t="s">
        <v>147</v>
      </c>
    </row>
    <row r="49" spans="2:3" ht="11.25" customHeight="1" x14ac:dyDescent="0.25">
      <c r="B49" s="28"/>
    </row>
    <row r="50" spans="2:3" ht="22.5" customHeight="1" x14ac:dyDescent="0.25">
      <c r="B50" s="114" t="s">
        <v>35</v>
      </c>
      <c r="C50" s="114"/>
    </row>
    <row r="51" spans="2:3" ht="15.75" x14ac:dyDescent="0.25">
      <c r="B51" s="9" t="s">
        <v>36</v>
      </c>
      <c r="C51" s="91" t="s">
        <v>418</v>
      </c>
    </row>
    <row r="52" spans="2:3" ht="15.75" x14ac:dyDescent="0.25">
      <c r="B52" s="9" t="s">
        <v>37</v>
      </c>
      <c r="C52" s="26">
        <v>0</v>
      </c>
    </row>
    <row r="53" spans="2:3" ht="15.75" x14ac:dyDescent="0.25">
      <c r="B53" s="21" t="s">
        <v>38</v>
      </c>
      <c r="C53" s="26"/>
    </row>
    <row r="54" spans="2:3" ht="15.75" x14ac:dyDescent="0.25">
      <c r="B54" s="9" t="s">
        <v>39</v>
      </c>
      <c r="C54" s="26">
        <v>10</v>
      </c>
    </row>
    <row r="55" spans="2:3" ht="15.75" x14ac:dyDescent="0.25">
      <c r="B55" s="9" t="s">
        <v>40</v>
      </c>
      <c r="C55" s="26">
        <v>10</v>
      </c>
    </row>
    <row r="56" spans="2:3" ht="15.75" x14ac:dyDescent="0.25">
      <c r="B56" s="9" t="s">
        <v>41</v>
      </c>
      <c r="C56" s="26">
        <v>120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row>
    <row r="114" spans="2:3" ht="15.75" x14ac:dyDescent="0.25">
      <c r="B114" s="114" t="s">
        <v>75</v>
      </c>
      <c r="C114" s="114"/>
    </row>
    <row r="115" spans="2:3" ht="15.75" x14ac:dyDescent="0.25">
      <c r="B115" s="9" t="s">
        <v>76</v>
      </c>
      <c r="C115" s="92" t="s">
        <v>219</v>
      </c>
    </row>
    <row r="116" spans="2:3" ht="15.75" x14ac:dyDescent="0.25">
      <c r="B116" s="9" t="s">
        <v>77</v>
      </c>
      <c r="C116" s="92" t="s">
        <v>414</v>
      </c>
    </row>
    <row r="117" spans="2:3" ht="15.75" x14ac:dyDescent="0.25">
      <c r="B117" s="9" t="s">
        <v>78</v>
      </c>
      <c r="C117" s="41">
        <v>26</v>
      </c>
    </row>
    <row r="118" spans="2:3" ht="15.75" x14ac:dyDescent="0.25">
      <c r="B118" s="9" t="s">
        <v>79</v>
      </c>
      <c r="C118" s="41" t="s">
        <v>220</v>
      </c>
    </row>
    <row r="119" spans="2:3" ht="15.75" x14ac:dyDescent="0.25">
      <c r="B119" s="42"/>
      <c r="C119" s="43"/>
    </row>
    <row r="120" spans="2:3" ht="15.75" x14ac:dyDescent="0.25">
      <c r="B120" s="114" t="s">
        <v>80</v>
      </c>
      <c r="C120" s="114"/>
    </row>
    <row r="121" spans="2:3" ht="15.75" x14ac:dyDescent="0.25">
      <c r="B121" s="9" t="s">
        <v>81</v>
      </c>
      <c r="C121" s="41" t="s">
        <v>218</v>
      </c>
    </row>
    <row r="122" spans="2:3" ht="15.75" x14ac:dyDescent="0.25">
      <c r="B122" s="9" t="s">
        <v>82</v>
      </c>
      <c r="C122" s="41">
        <v>11</v>
      </c>
    </row>
    <row r="123" spans="2:3" ht="15.75" x14ac:dyDescent="0.25">
      <c r="B123" s="9" t="s">
        <v>83</v>
      </c>
      <c r="C123" s="41">
        <v>505</v>
      </c>
    </row>
    <row r="124" spans="2:3" ht="15.75" x14ac:dyDescent="0.25">
      <c r="B124" s="9" t="s">
        <v>84</v>
      </c>
      <c r="C124" s="41">
        <v>500</v>
      </c>
    </row>
    <row r="125" spans="2:3" ht="31.5" x14ac:dyDescent="0.25">
      <c r="B125" s="9" t="s">
        <v>85</v>
      </c>
      <c r="C125" s="41">
        <v>1</v>
      </c>
    </row>
    <row r="126" spans="2:3" ht="15.6" x14ac:dyDescent="0.3">
      <c r="B126" s="42"/>
      <c r="C126" s="43"/>
    </row>
    <row r="127" spans="2:3" x14ac:dyDescent="0.3">
      <c r="B127" s="114" t="s">
        <v>86</v>
      </c>
      <c r="C127" s="114"/>
    </row>
    <row r="128" spans="2:3" ht="15.6" x14ac:dyDescent="0.3">
      <c r="B128" s="9" t="s">
        <v>87</v>
      </c>
      <c r="C128" s="41" t="s">
        <v>163</v>
      </c>
    </row>
    <row r="129" spans="2:3" ht="15.6" x14ac:dyDescent="0.3">
      <c r="B129" s="9" t="s">
        <v>88</v>
      </c>
      <c r="C129" s="41" t="s">
        <v>151</v>
      </c>
    </row>
    <row r="130" spans="2:3" ht="15.6" x14ac:dyDescent="0.3">
      <c r="B130" s="9" t="s">
        <v>89</v>
      </c>
      <c r="C130" s="41" t="s">
        <v>163</v>
      </c>
    </row>
    <row r="131" spans="2:3" ht="15.6" x14ac:dyDescent="0.3">
      <c r="B131" s="10" t="s">
        <v>90</v>
      </c>
      <c r="C131" s="44">
        <v>30</v>
      </c>
    </row>
    <row r="132" spans="2:3" ht="15.6" x14ac:dyDescent="0.3">
      <c r="B132" s="9" t="s">
        <v>91</v>
      </c>
      <c r="C132" s="41" t="s">
        <v>163</v>
      </c>
    </row>
    <row r="133" spans="2:3" ht="15.75" x14ac:dyDescent="0.25">
      <c r="B133" s="9" t="s">
        <v>92</v>
      </c>
      <c r="C133" s="44">
        <v>175.13</v>
      </c>
    </row>
    <row r="134" spans="2:3" ht="15.6" x14ac:dyDescent="0.3">
      <c r="B134" s="9" t="s">
        <v>93</v>
      </c>
      <c r="C134" s="41" t="s">
        <v>221</v>
      </c>
    </row>
    <row r="135" spans="2:3" ht="15.6" x14ac:dyDescent="0.3">
      <c r="B135" s="9" t="s">
        <v>94</v>
      </c>
      <c r="C135" s="41" t="s">
        <v>226</v>
      </c>
    </row>
    <row r="136" spans="2:3" ht="15.6" x14ac:dyDescent="0.3">
      <c r="B136" s="9" t="s">
        <v>95</v>
      </c>
      <c r="C136" s="41" t="s">
        <v>222</v>
      </c>
    </row>
    <row r="137" spans="2:3" ht="15.6" x14ac:dyDescent="0.3">
      <c r="B137" s="42"/>
      <c r="C137" s="43"/>
    </row>
    <row r="138" spans="2:3" x14ac:dyDescent="0.3">
      <c r="B138" s="114" t="s">
        <v>96</v>
      </c>
      <c r="C138" s="114"/>
    </row>
    <row r="139" spans="2:3" ht="15.6" x14ac:dyDescent="0.35">
      <c r="B139" s="45" t="s">
        <v>97</v>
      </c>
      <c r="C139" s="93"/>
    </row>
    <row r="140" spans="2:3" ht="15.75" x14ac:dyDescent="0.25">
      <c r="B140" s="45" t="s">
        <v>98</v>
      </c>
      <c r="C140" s="93"/>
    </row>
    <row r="141" spans="2:3" ht="15.75" x14ac:dyDescent="0.25">
      <c r="B141" s="47" t="s">
        <v>113</v>
      </c>
      <c r="C141" s="93"/>
    </row>
    <row r="142" spans="2:3" ht="15.75" x14ac:dyDescent="0.25">
      <c r="B142" s="47" t="s">
        <v>99</v>
      </c>
      <c r="C142" s="93"/>
    </row>
    <row r="143" spans="2:3" ht="15.6" x14ac:dyDescent="0.35">
      <c r="B143" s="45" t="s">
        <v>100</v>
      </c>
      <c r="C143" s="93"/>
    </row>
    <row r="144" spans="2:3" ht="15.6" x14ac:dyDescent="0.35">
      <c r="B144" s="47" t="s">
        <v>101</v>
      </c>
      <c r="C144" s="93">
        <v>30.5</v>
      </c>
    </row>
    <row r="145" spans="2:3" ht="15.75" x14ac:dyDescent="0.25">
      <c r="B145" s="47" t="s">
        <v>102</v>
      </c>
      <c r="C145" s="93"/>
    </row>
    <row r="146" spans="2:3" ht="15.75" x14ac:dyDescent="0.25">
      <c r="B146" s="47" t="s">
        <v>120</v>
      </c>
      <c r="C146" s="93"/>
    </row>
    <row r="147" spans="2:3" ht="15.75" x14ac:dyDescent="0.25">
      <c r="B147" s="47" t="s">
        <v>114</v>
      </c>
      <c r="C147" s="93"/>
    </row>
    <row r="148" spans="2:3" ht="15.75" x14ac:dyDescent="0.25">
      <c r="B148" s="45" t="s">
        <v>103</v>
      </c>
      <c r="C148" s="93"/>
    </row>
    <row r="149" spans="2:3" ht="15.75" x14ac:dyDescent="0.25">
      <c r="B149" s="47" t="s">
        <v>115</v>
      </c>
      <c r="C149" s="93"/>
    </row>
    <row r="150" spans="2:3" ht="15.75" x14ac:dyDescent="0.25">
      <c r="B150" s="47" t="s">
        <v>116</v>
      </c>
      <c r="C150" s="93"/>
    </row>
    <row r="151" spans="2:3" ht="15.75" x14ac:dyDescent="0.25">
      <c r="B151" s="47" t="s">
        <v>104</v>
      </c>
      <c r="C151" s="93"/>
    </row>
    <row r="152" spans="2:3" ht="15.75" x14ac:dyDescent="0.25">
      <c r="B152" s="47" t="s">
        <v>105</v>
      </c>
      <c r="C152" s="93"/>
    </row>
    <row r="153" spans="2:3" ht="15.75" x14ac:dyDescent="0.25">
      <c r="B153" s="47" t="s">
        <v>106</v>
      </c>
      <c r="C153" s="93">
        <v>999.53</v>
      </c>
    </row>
    <row r="154" spans="2:3" ht="15.75" x14ac:dyDescent="0.25">
      <c r="B154" s="47" t="s">
        <v>107</v>
      </c>
      <c r="C154" s="93">
        <v>145.1</v>
      </c>
    </row>
    <row r="155" spans="2:3" ht="15.75" x14ac:dyDescent="0.25">
      <c r="B155" s="45" t="s">
        <v>119</v>
      </c>
      <c r="C155" s="93"/>
    </row>
    <row r="156" spans="2:3" ht="15.75" x14ac:dyDescent="0.25">
      <c r="B156" s="47" t="s">
        <v>119</v>
      </c>
      <c r="C156" s="93"/>
    </row>
    <row r="157" spans="2:3" ht="15.75" x14ac:dyDescent="0.25">
      <c r="B157" s="45" t="s">
        <v>108</v>
      </c>
      <c r="C157" s="93"/>
    </row>
    <row r="158" spans="2:3" ht="15.75" x14ac:dyDescent="0.25">
      <c r="B158" s="47" t="s">
        <v>109</v>
      </c>
      <c r="C158" s="93"/>
    </row>
    <row r="159" spans="2:3" ht="15.75" x14ac:dyDescent="0.25">
      <c r="B159" s="47" t="s">
        <v>118</v>
      </c>
      <c r="C159" s="93"/>
    </row>
    <row r="160" spans="2:3" ht="15.75" x14ac:dyDescent="0.25">
      <c r="B160" s="47" t="s">
        <v>117</v>
      </c>
      <c r="C160" s="93"/>
    </row>
    <row r="161" spans="2:3" ht="15.75" x14ac:dyDescent="0.25">
      <c r="B161" s="47" t="s">
        <v>108</v>
      </c>
      <c r="C161" s="93"/>
    </row>
  </sheetData>
  <sheetProtection selectLockedCells="1"/>
  <mergeCells count="22">
    <mergeCell ref="B92:C92"/>
    <mergeCell ref="B7:C7"/>
    <mergeCell ref="B23:C23"/>
    <mergeCell ref="B27:C27"/>
    <mergeCell ref="B38:C38"/>
    <mergeCell ref="B44:C44"/>
    <mergeCell ref="B50:C50"/>
    <mergeCell ref="B59:C59"/>
    <mergeCell ref="B61:C61"/>
    <mergeCell ref="B73:C73"/>
    <mergeCell ref="B80:C80"/>
    <mergeCell ref="B87:C87"/>
    <mergeCell ref="B24:B25"/>
    <mergeCell ref="C24:C25"/>
    <mergeCell ref="B127:C127"/>
    <mergeCell ref="B138:C138"/>
    <mergeCell ref="B100:C100"/>
    <mergeCell ref="B103:C103"/>
    <mergeCell ref="B108:C108"/>
    <mergeCell ref="B112:C112"/>
    <mergeCell ref="B114:C114"/>
    <mergeCell ref="B120:C120"/>
  </mergeCells>
  <hyperlinks>
    <hyperlink ref="B42" location="'MŠ ilustr. i stripa-PROG.IZDACI'!A1" display="KLIKNITE OVDJE I UNESITE PODATKE U TABLICU " xr:uid="{00000000-0004-0000-1A00-000000000000}"/>
    <hyperlink ref="B105" location="'KGZ2'!A1" display="KLIKNITE OVDJE I UNESITE PODATKE U TABLICU " xr:uid="{00000000-0004-0000-1A00-000001000000}"/>
    <hyperlink ref="B109" location="'KGZ1'!A1" display="KLIKNITE OVDJE I UNESITE PODATKE U TABLICU " xr:uid="{00000000-0004-0000-1A00-000002000000}"/>
    <hyperlink ref="C14" r:id="rId1" xr:uid="{00000000-0004-0000-1A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E22"/>
  <sheetViews>
    <sheetView showGridLines="0" showRowColHeaders="0" zoomScale="68" zoomScaleNormal="68"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78"/>
      <c r="D5" s="78"/>
      <c r="E5" s="32">
        <f>SUM(Table215[[#This Row],[SREDSTVA GRADSKOG UREDA ZA KULTURU ]:[SREDSTVA IZ OSTALIH IZVORA]])</f>
        <v>0</v>
      </c>
    </row>
    <row r="6" spans="1:5" x14ac:dyDescent="0.25">
      <c r="A6" s="26" t="s">
        <v>122</v>
      </c>
      <c r="B6" s="47" t="s">
        <v>99</v>
      </c>
      <c r="C6" s="78"/>
      <c r="D6" s="78"/>
      <c r="E6" s="32">
        <f>SUM(Table215[[#This Row],[SREDSTVA GRADSKOG UREDA ZA KULTURU ]:[SREDSTVA IZ OSTALIH IZVORA]])</f>
        <v>0</v>
      </c>
    </row>
    <row r="7" spans="1:5" x14ac:dyDescent="0.25">
      <c r="A7" s="26" t="s">
        <v>123</v>
      </c>
      <c r="B7" s="47" t="s">
        <v>101</v>
      </c>
      <c r="C7" s="78">
        <v>30.5</v>
      </c>
      <c r="D7" s="78"/>
      <c r="E7" s="32">
        <f>SUM(Table215[[#This Row],[SREDSTVA GRADSKOG UREDA ZA KULTURU ]:[SREDSTVA IZ OSTALIH IZVORA]])</f>
        <v>30.5</v>
      </c>
    </row>
    <row r="8" spans="1:5" x14ac:dyDescent="0.25">
      <c r="A8" s="26" t="s">
        <v>124</v>
      </c>
      <c r="B8" s="47" t="s">
        <v>102</v>
      </c>
      <c r="C8" s="78"/>
      <c r="D8" s="78"/>
      <c r="E8" s="32">
        <f>SUM(Table215[[#This Row],[SREDSTVA GRADSKOG UREDA ZA KULTURU ]:[SREDSTVA IZ OSTALIH IZVORA]])</f>
        <v>0</v>
      </c>
    </row>
    <row r="9" spans="1:5" x14ac:dyDescent="0.25">
      <c r="A9" s="26" t="s">
        <v>125</v>
      </c>
      <c r="B9" s="47" t="s">
        <v>120</v>
      </c>
      <c r="C9" s="78"/>
      <c r="D9" s="78"/>
      <c r="E9" s="32">
        <f>SUM(Table215[[#This Row],[SREDSTVA GRADSKOG UREDA ZA KULTURU ]:[SREDSTVA IZ OSTALIH IZVORA]])</f>
        <v>0</v>
      </c>
    </row>
    <row r="10" spans="1:5" x14ac:dyDescent="0.25">
      <c r="A10" s="26" t="s">
        <v>126</v>
      </c>
      <c r="B10" s="47" t="s">
        <v>114</v>
      </c>
      <c r="C10" s="78"/>
      <c r="D10" s="78"/>
      <c r="E10" s="32">
        <f>SUM(Table215[[#This Row],[SREDSTVA GRADSKOG UREDA ZA KULTURU ]:[SREDSTVA IZ OSTALIH IZVORA]])</f>
        <v>0</v>
      </c>
    </row>
    <row r="11" spans="1:5" x14ac:dyDescent="0.25">
      <c r="A11" s="26" t="s">
        <v>127</v>
      </c>
      <c r="B11" s="47" t="s">
        <v>115</v>
      </c>
      <c r="C11" s="78"/>
      <c r="D11" s="78"/>
      <c r="E11" s="32">
        <f>SUM(Table215[[#This Row],[SREDSTVA GRADSKOG UREDA ZA KULTURU ]:[SREDSTVA IZ OSTALIH IZVORA]])</f>
        <v>0</v>
      </c>
    </row>
    <row r="12" spans="1:5" x14ac:dyDescent="0.25">
      <c r="A12" s="26" t="s">
        <v>128</v>
      </c>
      <c r="B12" s="47" t="s">
        <v>116</v>
      </c>
      <c r="C12" s="78"/>
      <c r="D12" s="78"/>
      <c r="E12" s="32">
        <f>SUM(Table215[[#This Row],[SREDSTVA GRADSKOG UREDA ZA KULTURU ]:[SREDSTVA IZ OSTALIH IZVORA]])</f>
        <v>0</v>
      </c>
    </row>
    <row r="13" spans="1:5" x14ac:dyDescent="0.25">
      <c r="A13" s="26" t="s">
        <v>129</v>
      </c>
      <c r="B13" s="47" t="s">
        <v>104</v>
      </c>
      <c r="C13" s="78"/>
      <c r="D13" s="78"/>
      <c r="E13" s="32">
        <f>SUM(Table215[[#This Row],[SREDSTVA GRADSKOG UREDA ZA KULTURU ]:[SREDSTVA IZ OSTALIH IZVORA]])</f>
        <v>0</v>
      </c>
    </row>
    <row r="14" spans="1:5" x14ac:dyDescent="0.25">
      <c r="A14" s="26" t="s">
        <v>130</v>
      </c>
      <c r="B14" s="47" t="s">
        <v>105</v>
      </c>
      <c r="C14" s="78"/>
      <c r="D14" s="78"/>
      <c r="E14" s="32">
        <f>SUM(Table215[[#This Row],[SREDSTVA GRADSKOG UREDA ZA KULTURU ]:[SREDSTVA IZ OSTALIH IZVORA]])</f>
        <v>0</v>
      </c>
    </row>
    <row r="15" spans="1:5" x14ac:dyDescent="0.25">
      <c r="A15" s="26" t="s">
        <v>131</v>
      </c>
      <c r="B15" s="47" t="s">
        <v>106</v>
      </c>
      <c r="C15" s="78">
        <v>969.5</v>
      </c>
      <c r="D15" s="78">
        <v>30.03</v>
      </c>
      <c r="E15" s="32">
        <f>SUM(Table215[[#This Row],[SREDSTVA GRADSKOG UREDA ZA KULTURU ]:[SREDSTVA IZ OSTALIH IZVORA]])</f>
        <v>999.53</v>
      </c>
    </row>
    <row r="16" spans="1:5" x14ac:dyDescent="0.25">
      <c r="A16" s="26" t="s">
        <v>132</v>
      </c>
      <c r="B16" s="47" t="s">
        <v>107</v>
      </c>
      <c r="C16" s="78"/>
      <c r="D16" s="78">
        <v>145.1</v>
      </c>
      <c r="E16" s="32">
        <f>SUM(Table215[[#This Row],[SREDSTVA GRADSKOG UREDA ZA KULTURU ]:[SREDSTVA IZ OSTALIH IZVORA]])</f>
        <v>145.1</v>
      </c>
    </row>
    <row r="17" spans="1:5" x14ac:dyDescent="0.25">
      <c r="A17" s="26" t="s">
        <v>133</v>
      </c>
      <c r="B17" s="47" t="s">
        <v>119</v>
      </c>
      <c r="C17" s="78"/>
      <c r="D17" s="78"/>
      <c r="E17" s="32">
        <f>SUM(Table215[[#This Row],[SREDSTVA GRADSKOG UREDA ZA KULTURU ]:[SREDSTVA IZ OSTALIH IZVORA]])</f>
        <v>0</v>
      </c>
    </row>
    <row r="18" spans="1:5" x14ac:dyDescent="0.25">
      <c r="A18" s="26" t="s">
        <v>134</v>
      </c>
      <c r="B18" s="47" t="s">
        <v>109</v>
      </c>
      <c r="C18" s="78"/>
      <c r="D18" s="78"/>
      <c r="E18" s="32">
        <f>SUM(Table215[[#This Row],[SREDSTVA GRADSKOG UREDA ZA KULTURU ]:[SREDSTVA IZ OSTALIH IZVORA]])</f>
        <v>0</v>
      </c>
    </row>
    <row r="19" spans="1:5" x14ac:dyDescent="0.25">
      <c r="A19" s="26" t="s">
        <v>135</v>
      </c>
      <c r="B19" s="47" t="s">
        <v>118</v>
      </c>
      <c r="C19" s="78"/>
      <c r="D19" s="78"/>
      <c r="E19" s="32">
        <f>SUM(Table215[[#This Row],[SREDSTVA GRADSKOG UREDA ZA KULTURU ]:[SREDSTVA IZ OSTALIH IZVORA]])</f>
        <v>0</v>
      </c>
    </row>
    <row r="20" spans="1:5" x14ac:dyDescent="0.25">
      <c r="A20" s="26" t="s">
        <v>136</v>
      </c>
      <c r="B20" s="47" t="s">
        <v>117</v>
      </c>
      <c r="C20" s="82"/>
      <c r="D20" s="82"/>
      <c r="E20" s="33">
        <f>SUM(Table215[[#This Row],[SREDSTVA GRADSKOG UREDA ZA KULTURU ]:[SREDSTVA IZ OSTALIH IZVORA]])</f>
        <v>0</v>
      </c>
    </row>
    <row r="21" spans="1:5" x14ac:dyDescent="0.25">
      <c r="A21" s="26" t="s">
        <v>137</v>
      </c>
      <c r="B21" s="47" t="s">
        <v>108</v>
      </c>
      <c r="C21" s="78"/>
      <c r="D21" s="78"/>
      <c r="E21" s="32">
        <f>SUM(Table215[[#This Row],[SREDSTVA GRADSKOG UREDA ZA KULTURU ]:[SREDSTVA IZ OSTALIH IZVORA]])</f>
        <v>0</v>
      </c>
    </row>
    <row r="22" spans="1:5" x14ac:dyDescent="0.25">
      <c r="A22" s="79" t="s">
        <v>47</v>
      </c>
      <c r="B22" s="79"/>
      <c r="C22" s="80"/>
      <c r="D22" s="80"/>
      <c r="E22" s="81">
        <f>SUBTOTAL(109,Table215[UKUPNO])</f>
        <v>1175.1299999999999</v>
      </c>
    </row>
  </sheetData>
  <pageMargins left="0.7" right="0.7" top="0.75" bottom="0.75" header="0.3" footer="0.3"/>
  <pageSetup paperSize="9" orientation="portrait" horizontalDpi="0" verticalDpi="0"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249977111117893"/>
  </sheetPr>
  <dimension ref="B3:E161"/>
  <sheetViews>
    <sheetView zoomScale="57" zoomScaleNormal="57" workbookViewId="0">
      <pane ySplit="5" topLeftCell="A105"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68" t="s">
        <v>143</v>
      </c>
    </row>
    <row r="15" spans="2:5" ht="15.75" x14ac:dyDescent="0.25">
      <c r="B15" s="9" t="s">
        <v>9</v>
      </c>
      <c r="C15" s="14"/>
    </row>
    <row r="16" spans="2:5" ht="15.75" x14ac:dyDescent="0.25">
      <c r="B16" s="9" t="s">
        <v>10</v>
      </c>
      <c r="C16" s="13" t="s">
        <v>144</v>
      </c>
    </row>
    <row r="17" spans="2:3" ht="15.75" x14ac:dyDescent="0.25">
      <c r="B17" s="9" t="s">
        <v>11</v>
      </c>
      <c r="C17" s="14" t="s">
        <v>223</v>
      </c>
    </row>
    <row r="18" spans="2:3" ht="15.75" x14ac:dyDescent="0.25">
      <c r="B18" s="9" t="s">
        <v>12</v>
      </c>
      <c r="C18" s="89" t="s">
        <v>412</v>
      </c>
    </row>
    <row r="19" spans="2:3" ht="15.75" x14ac:dyDescent="0.25">
      <c r="B19" s="9" t="s">
        <v>13</v>
      </c>
      <c r="C19" s="89" t="s">
        <v>413</v>
      </c>
    </row>
    <row r="20" spans="2:3" ht="15.75" customHeight="1" x14ac:dyDescent="0.25">
      <c r="B20" s="9" t="s">
        <v>14</v>
      </c>
      <c r="C20" s="89">
        <v>523</v>
      </c>
    </row>
    <row r="21" spans="2:3" ht="15.75" x14ac:dyDescent="0.25">
      <c r="B21" s="9" t="s">
        <v>15</v>
      </c>
      <c r="C21" s="89">
        <v>2</v>
      </c>
    </row>
    <row r="22" spans="2:3" ht="15" customHeight="1" x14ac:dyDescent="0.25">
      <c r="B22" s="15"/>
    </row>
    <row r="23" spans="2:3" ht="23.25" customHeight="1" x14ac:dyDescent="0.25">
      <c r="B23" s="117" t="s">
        <v>16</v>
      </c>
      <c r="C23" s="117"/>
    </row>
    <row r="24" spans="2:3" ht="72" customHeight="1" x14ac:dyDescent="0.25">
      <c r="B24" s="119" t="s">
        <v>17</v>
      </c>
      <c r="C24" s="127" t="s">
        <v>419</v>
      </c>
    </row>
    <row r="25" spans="2:3" ht="312.75" customHeight="1" x14ac:dyDescent="0.25">
      <c r="B25" s="120"/>
      <c r="C25" s="128"/>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1000</v>
      </c>
    </row>
    <row r="30" spans="2:3" ht="15.75" x14ac:dyDescent="0.25">
      <c r="B30" s="20" t="s">
        <v>21</v>
      </c>
      <c r="C30" s="19"/>
    </row>
    <row r="31" spans="2:3" ht="15.75" x14ac:dyDescent="0.25">
      <c r="B31" s="20" t="s">
        <v>22</v>
      </c>
      <c r="C31" s="19"/>
    </row>
    <row r="32" spans="2:3" ht="15.75" x14ac:dyDescent="0.25">
      <c r="B32" s="9" t="s">
        <v>23</v>
      </c>
      <c r="C32" s="19"/>
    </row>
    <row r="33" spans="2:4" ht="15.75" x14ac:dyDescent="0.25">
      <c r="B33" s="9" t="s">
        <v>24</v>
      </c>
      <c r="C33" s="19"/>
    </row>
    <row r="34" spans="2:4" ht="31.5" x14ac:dyDescent="0.25">
      <c r="B34" s="9" t="s">
        <v>25</v>
      </c>
      <c r="C34" s="86">
        <v>2970.4</v>
      </c>
    </row>
    <row r="35" spans="2:4" ht="15.75" x14ac:dyDescent="0.25">
      <c r="B35" s="9" t="s">
        <v>26</v>
      </c>
      <c r="C35" s="19"/>
    </row>
    <row r="36" spans="2:4" ht="21.75" customHeight="1" x14ac:dyDescent="0.25">
      <c r="B36" s="21" t="s">
        <v>27</v>
      </c>
      <c r="C36" s="22">
        <f>SUM(C28:C35)</f>
        <v>3970.4</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36">
        <v>1</v>
      </c>
    </row>
    <row r="46" spans="2:4" ht="15.75" x14ac:dyDescent="0.25">
      <c r="B46" s="9" t="s">
        <v>32</v>
      </c>
      <c r="C46" s="26" t="s">
        <v>147</v>
      </c>
    </row>
    <row r="47" spans="2:4" ht="15.75" x14ac:dyDescent="0.25">
      <c r="B47" s="9" t="s">
        <v>33</v>
      </c>
      <c r="C47" s="26">
        <v>500</v>
      </c>
    </row>
    <row r="48" spans="2:4" ht="15.75" x14ac:dyDescent="0.25">
      <c r="B48" s="9" t="s">
        <v>34</v>
      </c>
      <c r="C48" s="27" t="s">
        <v>147</v>
      </c>
    </row>
    <row r="49" spans="2:3" ht="11.25" customHeight="1" x14ac:dyDescent="0.25">
      <c r="B49" s="28"/>
    </row>
    <row r="50" spans="2:3" ht="22.5" customHeight="1" x14ac:dyDescent="0.25">
      <c r="B50" s="114" t="s">
        <v>35</v>
      </c>
      <c r="C50" s="114"/>
    </row>
    <row r="51" spans="2:3" ht="15.75" x14ac:dyDescent="0.25">
      <c r="B51" s="9" t="s">
        <v>36</v>
      </c>
      <c r="C51" s="48" t="s">
        <v>420</v>
      </c>
    </row>
    <row r="52" spans="2:3" ht="15.75" x14ac:dyDescent="0.25">
      <c r="B52" s="9" t="s">
        <v>37</v>
      </c>
      <c r="C52" s="26">
        <v>0</v>
      </c>
    </row>
    <row r="53" spans="2:3" ht="15.75" x14ac:dyDescent="0.25">
      <c r="B53" s="21" t="s">
        <v>38</v>
      </c>
      <c r="C53" s="26"/>
    </row>
    <row r="54" spans="2:3" ht="15.75" x14ac:dyDescent="0.25">
      <c r="B54" s="9" t="s">
        <v>39</v>
      </c>
      <c r="C54" s="26">
        <v>10</v>
      </c>
    </row>
    <row r="55" spans="2:3" ht="15.75" x14ac:dyDescent="0.25">
      <c r="B55" s="9" t="s">
        <v>40</v>
      </c>
      <c r="C55" s="26">
        <v>10</v>
      </c>
    </row>
    <row r="56" spans="2:3" ht="15.75" x14ac:dyDescent="0.25">
      <c r="B56" s="9" t="s">
        <v>41</v>
      </c>
      <c r="C56" s="26"/>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row>
    <row r="114" spans="2:3" ht="15.75" x14ac:dyDescent="0.25">
      <c r="B114" s="114" t="s">
        <v>75</v>
      </c>
      <c r="C114" s="114"/>
    </row>
    <row r="115" spans="2:3" ht="15.75" x14ac:dyDescent="0.25">
      <c r="B115" s="9" t="s">
        <v>76</v>
      </c>
      <c r="C115" s="94" t="s">
        <v>219</v>
      </c>
    </row>
    <row r="116" spans="2:3" ht="15.75" x14ac:dyDescent="0.25">
      <c r="B116" s="9" t="s">
        <v>77</v>
      </c>
      <c r="C116" s="94" t="s">
        <v>414</v>
      </c>
    </row>
    <row r="117" spans="2:3" ht="15.6" x14ac:dyDescent="0.3">
      <c r="B117" s="9" t="s">
        <v>78</v>
      </c>
      <c r="C117" s="95">
        <v>32</v>
      </c>
    </row>
    <row r="118" spans="2:3" ht="15.75" x14ac:dyDescent="0.25">
      <c r="B118" s="9" t="s">
        <v>79</v>
      </c>
      <c r="C118" s="41" t="s">
        <v>224</v>
      </c>
    </row>
    <row r="119" spans="2:3" ht="15.6" x14ac:dyDescent="0.3">
      <c r="B119" s="42"/>
      <c r="C119" s="43"/>
    </row>
    <row r="120" spans="2:3" x14ac:dyDescent="0.3">
      <c r="B120" s="114" t="s">
        <v>80</v>
      </c>
      <c r="C120" s="114"/>
    </row>
    <row r="121" spans="2:3" ht="15.75" x14ac:dyDescent="0.25">
      <c r="B121" s="9" t="s">
        <v>81</v>
      </c>
      <c r="C121" s="41" t="s">
        <v>218</v>
      </c>
    </row>
    <row r="122" spans="2:3" ht="15.6" x14ac:dyDescent="0.3">
      <c r="B122" s="9" t="s">
        <v>82</v>
      </c>
      <c r="C122" s="41">
        <v>23</v>
      </c>
    </row>
    <row r="123" spans="2:3" ht="15.6" x14ac:dyDescent="0.3">
      <c r="B123" s="9" t="s">
        <v>83</v>
      </c>
      <c r="C123" s="41">
        <v>523</v>
      </c>
    </row>
    <row r="124" spans="2:3" ht="15.6" x14ac:dyDescent="0.3">
      <c r="B124" s="9" t="s">
        <v>84</v>
      </c>
      <c r="C124" s="41">
        <v>500</v>
      </c>
    </row>
    <row r="125" spans="2:3" ht="31.5" x14ac:dyDescent="0.25">
      <c r="B125" s="9" t="s">
        <v>85</v>
      </c>
      <c r="C125" s="41">
        <v>2</v>
      </c>
    </row>
    <row r="126" spans="2:3" ht="15.6" x14ac:dyDescent="0.3">
      <c r="B126" s="42"/>
      <c r="C126" s="43"/>
    </row>
    <row r="127" spans="2:3" x14ac:dyDescent="0.3">
      <c r="B127" s="114" t="s">
        <v>86</v>
      </c>
      <c r="C127" s="114"/>
    </row>
    <row r="128" spans="2:3" ht="15.6" x14ac:dyDescent="0.3">
      <c r="B128" s="9" t="s">
        <v>87</v>
      </c>
      <c r="C128" s="41" t="s">
        <v>160</v>
      </c>
    </row>
    <row r="129" spans="2:3" ht="15.6" x14ac:dyDescent="0.3">
      <c r="B129" s="9" t="s">
        <v>88</v>
      </c>
      <c r="C129" s="41" t="s">
        <v>151</v>
      </c>
    </row>
    <row r="130" spans="2:3" ht="15.6" x14ac:dyDescent="0.3">
      <c r="B130" s="9" t="s">
        <v>89</v>
      </c>
      <c r="C130" s="41" t="s">
        <v>163</v>
      </c>
    </row>
    <row r="131" spans="2:3" ht="15.6" x14ac:dyDescent="0.3">
      <c r="B131" s="10" t="s">
        <v>90</v>
      </c>
      <c r="C131" s="44">
        <v>34</v>
      </c>
    </row>
    <row r="132" spans="2:3" ht="15.6" x14ac:dyDescent="0.3">
      <c r="B132" s="9" t="s">
        <v>91</v>
      </c>
      <c r="C132" s="41" t="s">
        <v>163</v>
      </c>
    </row>
    <row r="133" spans="2:3" ht="15.6" x14ac:dyDescent="0.3">
      <c r="B133" s="9" t="s">
        <v>92</v>
      </c>
      <c r="C133" s="44">
        <v>299.63</v>
      </c>
    </row>
    <row r="134" spans="2:3" ht="15.6" x14ac:dyDescent="0.3">
      <c r="B134" s="9" t="s">
        <v>93</v>
      </c>
      <c r="C134" s="41" t="s">
        <v>225</v>
      </c>
    </row>
    <row r="135" spans="2:3" ht="15.6" x14ac:dyDescent="0.3">
      <c r="B135" s="9" t="s">
        <v>94</v>
      </c>
      <c r="C135" s="41" t="s">
        <v>226</v>
      </c>
    </row>
    <row r="136" spans="2:3" ht="15.6" x14ac:dyDescent="0.3">
      <c r="B136" s="9" t="s">
        <v>95</v>
      </c>
      <c r="C136" s="41" t="s">
        <v>227</v>
      </c>
    </row>
    <row r="137" spans="2:3" ht="15.6" x14ac:dyDescent="0.3">
      <c r="B137" s="42"/>
      <c r="C137" s="43"/>
    </row>
    <row r="138" spans="2:3" x14ac:dyDescent="0.3">
      <c r="B138" s="114" t="s">
        <v>96</v>
      </c>
      <c r="C138" s="114"/>
    </row>
    <row r="139" spans="2:3" ht="15.6" x14ac:dyDescent="0.35">
      <c r="B139" s="45" t="s">
        <v>97</v>
      </c>
      <c r="C139" s="93"/>
    </row>
    <row r="140" spans="2:3" ht="15.75" x14ac:dyDescent="0.25">
      <c r="B140" s="45" t="s">
        <v>98</v>
      </c>
      <c r="C140" s="93"/>
    </row>
    <row r="141" spans="2:3" ht="15.75" x14ac:dyDescent="0.25">
      <c r="B141" s="47" t="s">
        <v>113</v>
      </c>
      <c r="C141" s="93"/>
    </row>
    <row r="142" spans="2:3" ht="15.75" x14ac:dyDescent="0.25">
      <c r="B142" s="47" t="s">
        <v>99</v>
      </c>
      <c r="C142" s="93"/>
    </row>
    <row r="143" spans="2:3" ht="15.75" x14ac:dyDescent="0.25">
      <c r="B143" s="45" t="s">
        <v>100</v>
      </c>
      <c r="C143" s="93"/>
    </row>
    <row r="144" spans="2:3" ht="15.75" x14ac:dyDescent="0.25">
      <c r="B144" s="47" t="s">
        <v>101</v>
      </c>
      <c r="C144" s="93"/>
    </row>
    <row r="145" spans="2:3" ht="15.75" x14ac:dyDescent="0.25">
      <c r="B145" s="47" t="s">
        <v>102</v>
      </c>
      <c r="C145" s="93">
        <v>42.94</v>
      </c>
    </row>
    <row r="146" spans="2:3" ht="15.75" x14ac:dyDescent="0.25">
      <c r="B146" s="47" t="s">
        <v>120</v>
      </c>
      <c r="C146" s="93"/>
    </row>
    <row r="147" spans="2:3" ht="15.75" x14ac:dyDescent="0.25">
      <c r="B147" s="47" t="s">
        <v>114</v>
      </c>
      <c r="C147" s="93"/>
    </row>
    <row r="148" spans="2:3" ht="15.75" x14ac:dyDescent="0.25">
      <c r="B148" s="45" t="s">
        <v>103</v>
      </c>
      <c r="C148" s="93"/>
    </row>
    <row r="149" spans="2:3" ht="15.75" x14ac:dyDescent="0.25">
      <c r="B149" s="47" t="s">
        <v>115</v>
      </c>
      <c r="C149" s="93">
        <v>10.94</v>
      </c>
    </row>
    <row r="150" spans="2:3" ht="15.75" x14ac:dyDescent="0.25">
      <c r="B150" s="47" t="s">
        <v>116</v>
      </c>
      <c r="C150" s="93"/>
    </row>
    <row r="151" spans="2:3" ht="15.75" x14ac:dyDescent="0.25">
      <c r="B151" s="47" t="s">
        <v>104</v>
      </c>
      <c r="C151" s="93"/>
    </row>
    <row r="152" spans="2:3" ht="15.75" x14ac:dyDescent="0.25">
      <c r="B152" s="47" t="s">
        <v>105</v>
      </c>
      <c r="C152" s="93"/>
    </row>
    <row r="153" spans="2:3" ht="15.75" x14ac:dyDescent="0.25">
      <c r="B153" s="47" t="s">
        <v>106</v>
      </c>
      <c r="C153" s="93">
        <v>1200.25</v>
      </c>
    </row>
    <row r="154" spans="2:3" ht="15.75" x14ac:dyDescent="0.25">
      <c r="B154" s="47" t="s">
        <v>107</v>
      </c>
      <c r="C154" s="93">
        <v>45.5</v>
      </c>
    </row>
    <row r="155" spans="2:3" ht="15.75" x14ac:dyDescent="0.25">
      <c r="B155" s="45" t="s">
        <v>119</v>
      </c>
      <c r="C155" s="93"/>
    </row>
    <row r="156" spans="2:3" ht="15.75" x14ac:dyDescent="0.25">
      <c r="B156" s="47" t="s">
        <v>119</v>
      </c>
      <c r="C156" s="93"/>
    </row>
    <row r="157" spans="2:3" ht="15.75" x14ac:dyDescent="0.25">
      <c r="B157" s="45" t="s">
        <v>108</v>
      </c>
      <c r="C157" s="93"/>
    </row>
    <row r="158" spans="2:3" ht="15.75" x14ac:dyDescent="0.25">
      <c r="B158" s="47" t="s">
        <v>109</v>
      </c>
      <c r="C158" s="93"/>
    </row>
    <row r="159" spans="2:3" ht="15.75" x14ac:dyDescent="0.25">
      <c r="B159" s="47" t="s">
        <v>118</v>
      </c>
      <c r="C159" s="93"/>
    </row>
    <row r="160" spans="2:3" ht="15.75" x14ac:dyDescent="0.25">
      <c r="B160" s="47" t="s">
        <v>117</v>
      </c>
      <c r="C160" s="93"/>
    </row>
    <row r="161" spans="2:3" ht="15.75" x14ac:dyDescent="0.25">
      <c r="B161" s="47" t="s">
        <v>108</v>
      </c>
      <c r="C161" s="93"/>
    </row>
  </sheetData>
  <sheetProtection selectLockedCells="1"/>
  <mergeCells count="22">
    <mergeCell ref="B92:C92"/>
    <mergeCell ref="B7:C7"/>
    <mergeCell ref="B23:C23"/>
    <mergeCell ref="B27:C27"/>
    <mergeCell ref="B38:C38"/>
    <mergeCell ref="B44:C44"/>
    <mergeCell ref="B50:C50"/>
    <mergeCell ref="B59:C59"/>
    <mergeCell ref="B61:C61"/>
    <mergeCell ref="B73:C73"/>
    <mergeCell ref="B80:C80"/>
    <mergeCell ref="B87:C87"/>
    <mergeCell ref="B24:B25"/>
    <mergeCell ref="C24:C25"/>
    <mergeCell ref="B127:C127"/>
    <mergeCell ref="B138:C138"/>
    <mergeCell ref="B100:C100"/>
    <mergeCell ref="B103:C103"/>
    <mergeCell ref="B108:C108"/>
    <mergeCell ref="B112:C112"/>
    <mergeCell ref="B114:C114"/>
    <mergeCell ref="B120:C120"/>
  </mergeCells>
  <hyperlinks>
    <hyperlink ref="B42" location="'MŠPU-PROG.IZDACI'!A1" display="KLIKNITE OVDJE I UNESITE PODATKE U TABLICU " xr:uid="{00000000-0004-0000-1C00-000000000000}"/>
    <hyperlink ref="B105" location="'KGZ2'!A1" display="KLIKNITE OVDJE I UNESITE PODATKE U TABLICU " xr:uid="{00000000-0004-0000-1C00-000001000000}"/>
    <hyperlink ref="B109" location="'KGZ1'!A1" display="KLIKNITE OVDJE I UNESITE PODATKE U TABLICU " xr:uid="{00000000-0004-0000-1C00-000002000000}"/>
    <hyperlink ref="C14" r:id="rId1" xr:uid="{00000000-0004-0000-1C00-000003000000}"/>
    <hyperlink ref="C51" r:id="rId2" display="www.ns-dubrava.hr" xr:uid="{00000000-0004-0000-1C00-000004000000}"/>
  </hyperlinks>
  <pageMargins left="0.25" right="0.25" top="0.75" bottom="0.75" header="0.3" footer="0.3"/>
  <pageSetup paperSize="9" scale="78" orientation="landscape" r:id="rId3"/>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B3:E161"/>
  <sheetViews>
    <sheetView topLeftCell="B1" zoomScale="89" zoomScaleNormal="89" workbookViewId="0">
      <pane ySplit="5" topLeftCell="A6"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145</v>
      </c>
    </row>
    <row r="18" spans="2:3" ht="15.75" x14ac:dyDescent="0.25">
      <c r="B18" s="9" t="s">
        <v>12</v>
      </c>
      <c r="C18" s="14" t="s">
        <v>146</v>
      </c>
    </row>
    <row r="19" spans="2:3" ht="15.75" x14ac:dyDescent="0.25">
      <c r="B19" s="9" t="s">
        <v>13</v>
      </c>
      <c r="C19" s="66" t="s">
        <v>527</v>
      </c>
    </row>
    <row r="20" spans="2:3" ht="15.75" x14ac:dyDescent="0.25">
      <c r="B20" s="9" t="s">
        <v>14</v>
      </c>
      <c r="C20" s="14">
        <v>1000</v>
      </c>
    </row>
    <row r="21" spans="2:3" ht="15.75" x14ac:dyDescent="0.25">
      <c r="B21" s="9" t="s">
        <v>15</v>
      </c>
      <c r="C21" s="14">
        <v>15</v>
      </c>
    </row>
    <row r="22" spans="2:3" ht="15" customHeight="1" x14ac:dyDescent="0.25">
      <c r="B22" s="15"/>
    </row>
    <row r="23" spans="2:3" ht="23.25" customHeight="1" x14ac:dyDescent="0.25">
      <c r="B23" s="117" t="s">
        <v>16</v>
      </c>
      <c r="C23" s="117"/>
    </row>
    <row r="24" spans="2:3" ht="23.25" customHeight="1" x14ac:dyDescent="0.25">
      <c r="B24" s="119" t="s">
        <v>17</v>
      </c>
      <c r="C24" s="123" t="s">
        <v>526</v>
      </c>
    </row>
    <row r="25" spans="2:3" ht="409.5" customHeight="1" x14ac:dyDescent="0.25">
      <c r="B25" s="120"/>
      <c r="C25" s="124"/>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1300</v>
      </c>
    </row>
    <row r="30" spans="2:3" ht="15.75" x14ac:dyDescent="0.25">
      <c r="B30" s="20" t="s">
        <v>21</v>
      </c>
      <c r="C30" s="19"/>
    </row>
    <row r="31" spans="2:3" ht="15.75" x14ac:dyDescent="0.25">
      <c r="B31" s="20" t="s">
        <v>22</v>
      </c>
      <c r="C31" s="19"/>
    </row>
    <row r="32" spans="2:3" ht="15.75" x14ac:dyDescent="0.25">
      <c r="B32" s="9" t="s">
        <v>23</v>
      </c>
      <c r="C32" s="19"/>
    </row>
    <row r="33" spans="2:4" ht="15.75" x14ac:dyDescent="0.25">
      <c r="B33" s="9" t="s">
        <v>24</v>
      </c>
      <c r="C33" s="19"/>
    </row>
    <row r="34" spans="2:4" ht="31.5" x14ac:dyDescent="0.25">
      <c r="B34" s="9" t="s">
        <v>25</v>
      </c>
      <c r="C34" s="19"/>
    </row>
    <row r="35" spans="2:4" ht="15.75" x14ac:dyDescent="0.25">
      <c r="B35" s="9" t="s">
        <v>26</v>
      </c>
      <c r="C35" s="19"/>
    </row>
    <row r="36" spans="2:4" ht="21.75" customHeight="1" x14ac:dyDescent="0.25">
      <c r="B36" s="21" t="s">
        <v>27</v>
      </c>
      <c r="C36" s="22">
        <f>SUM(C28:C35)</f>
        <v>1300</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36">
        <v>5</v>
      </c>
    </row>
    <row r="46" spans="2:4" ht="15.75" x14ac:dyDescent="0.25">
      <c r="B46" s="9" t="s">
        <v>32</v>
      </c>
      <c r="C46" s="26" t="s">
        <v>147</v>
      </c>
    </row>
    <row r="47" spans="2:4" ht="15.75" x14ac:dyDescent="0.25">
      <c r="B47" s="9" t="s">
        <v>33</v>
      </c>
      <c r="C47" s="26">
        <v>1000</v>
      </c>
    </row>
    <row r="48" spans="2:4" ht="15.75" x14ac:dyDescent="0.25">
      <c r="B48" s="9" t="s">
        <v>34</v>
      </c>
      <c r="C48" s="27" t="s">
        <v>147</v>
      </c>
    </row>
    <row r="49" spans="2:3" ht="11.25" customHeight="1" x14ac:dyDescent="0.25">
      <c r="B49" s="28"/>
    </row>
    <row r="50" spans="2:3" ht="22.5" customHeight="1" x14ac:dyDescent="0.25">
      <c r="B50" s="114" t="s">
        <v>35</v>
      </c>
      <c r="C50" s="114"/>
    </row>
    <row r="51" spans="2:3" ht="41.25" customHeight="1" x14ac:dyDescent="0.25">
      <c r="B51" s="9" t="s">
        <v>36</v>
      </c>
      <c r="C51" s="50" t="s">
        <v>499</v>
      </c>
    </row>
    <row r="52" spans="2:3" ht="15.75" x14ac:dyDescent="0.25">
      <c r="B52" s="9" t="s">
        <v>37</v>
      </c>
      <c r="C52" s="26">
        <v>0</v>
      </c>
    </row>
    <row r="53" spans="2:3" ht="15.75" x14ac:dyDescent="0.25">
      <c r="B53" s="21" t="s">
        <v>38</v>
      </c>
      <c r="C53" s="26"/>
    </row>
    <row r="54" spans="2:3" ht="15.75" x14ac:dyDescent="0.25">
      <c r="B54" s="9" t="s">
        <v>39</v>
      </c>
      <c r="C54" s="26">
        <v>50</v>
      </c>
    </row>
    <row r="55" spans="2:3" ht="15.75" x14ac:dyDescent="0.25">
      <c r="B55" s="9" t="s">
        <v>40</v>
      </c>
      <c r="C55" s="26">
        <v>4000</v>
      </c>
    </row>
    <row r="56" spans="2:3" ht="15.75" x14ac:dyDescent="0.25">
      <c r="B56" s="9" t="s">
        <v>41</v>
      </c>
      <c r="C56" s="26">
        <v>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ht="15.75" x14ac:dyDescent="0.25">
      <c r="B114" s="114" t="s">
        <v>75</v>
      </c>
      <c r="C114" s="114"/>
    </row>
    <row r="115" spans="2:3" ht="15.75" x14ac:dyDescent="0.25">
      <c r="B115" s="9" t="s">
        <v>76</v>
      </c>
      <c r="C115" s="40" t="s">
        <v>149</v>
      </c>
    </row>
    <row r="116" spans="2:3" ht="15.75" x14ac:dyDescent="0.25">
      <c r="B116" s="9" t="s">
        <v>77</v>
      </c>
      <c r="C116" s="40" t="s">
        <v>500</v>
      </c>
    </row>
    <row r="117" spans="2:3" ht="15.75" x14ac:dyDescent="0.25">
      <c r="B117" s="9" t="s">
        <v>78</v>
      </c>
      <c r="C117" s="41">
        <v>5</v>
      </c>
    </row>
    <row r="118" spans="2:3" ht="15.75" x14ac:dyDescent="0.25">
      <c r="B118" s="9" t="s">
        <v>79</v>
      </c>
      <c r="C118" s="41" t="s">
        <v>150</v>
      </c>
    </row>
    <row r="119" spans="2:3" ht="15.75" x14ac:dyDescent="0.25">
      <c r="B119" s="42"/>
      <c r="C119" s="43"/>
    </row>
    <row r="120" spans="2:3" ht="15.75" x14ac:dyDescent="0.25">
      <c r="B120" s="114" t="s">
        <v>80</v>
      </c>
      <c r="C120" s="114"/>
    </row>
    <row r="121" spans="2:3" ht="15.75" x14ac:dyDescent="0.25">
      <c r="B121" s="9" t="s">
        <v>81</v>
      </c>
      <c r="C121" s="41" t="s">
        <v>146</v>
      </c>
    </row>
    <row r="122" spans="2:3" ht="15.75" x14ac:dyDescent="0.25">
      <c r="B122" s="9" t="s">
        <v>82</v>
      </c>
      <c r="C122" s="41">
        <v>200</v>
      </c>
    </row>
    <row r="123" spans="2:3" ht="15.75" x14ac:dyDescent="0.25">
      <c r="B123" s="9" t="s">
        <v>83</v>
      </c>
      <c r="C123" s="41">
        <v>1000</v>
      </c>
    </row>
    <row r="124" spans="2:3" ht="15.75" x14ac:dyDescent="0.25">
      <c r="B124" s="9" t="s">
        <v>84</v>
      </c>
      <c r="C124" s="41">
        <v>1000</v>
      </c>
    </row>
    <row r="125" spans="2:3" ht="31.5" x14ac:dyDescent="0.25">
      <c r="B125" s="9" t="s">
        <v>85</v>
      </c>
      <c r="C125" s="41">
        <v>15</v>
      </c>
    </row>
    <row r="126" spans="2:3" ht="15.75" x14ac:dyDescent="0.25">
      <c r="B126" s="42"/>
      <c r="C126" s="43"/>
    </row>
    <row r="127" spans="2:3" ht="15.75" x14ac:dyDescent="0.25">
      <c r="B127" s="114" t="s">
        <v>86</v>
      </c>
      <c r="C127" s="114"/>
    </row>
    <row r="128" spans="2:3" ht="15.75" x14ac:dyDescent="0.25">
      <c r="B128" s="9" t="s">
        <v>87</v>
      </c>
      <c r="C128" s="41" t="s">
        <v>163</v>
      </c>
    </row>
    <row r="129" spans="2:3" ht="15.75" x14ac:dyDescent="0.25">
      <c r="B129" s="9" t="s">
        <v>88</v>
      </c>
      <c r="C129" s="41" t="s">
        <v>151</v>
      </c>
    </row>
    <row r="130" spans="2:3" ht="15.75" x14ac:dyDescent="0.25">
      <c r="B130" s="9" t="s">
        <v>89</v>
      </c>
      <c r="C130" s="41" t="s">
        <v>152</v>
      </c>
    </row>
    <row r="131" spans="2:3" ht="15.75" x14ac:dyDescent="0.25">
      <c r="B131" s="10" t="s">
        <v>90</v>
      </c>
      <c r="C131" s="44">
        <v>0</v>
      </c>
    </row>
    <row r="132" spans="2:3" ht="15.75" x14ac:dyDescent="0.25">
      <c r="B132" s="9" t="s">
        <v>91</v>
      </c>
      <c r="C132" s="41" t="s">
        <v>163</v>
      </c>
    </row>
    <row r="133" spans="2:3" ht="15.75" x14ac:dyDescent="0.25">
      <c r="B133" s="9" t="s">
        <v>92</v>
      </c>
      <c r="C133" s="44">
        <v>94.7</v>
      </c>
    </row>
    <row r="134" spans="2:3" ht="15.75" x14ac:dyDescent="0.25">
      <c r="B134" s="9" t="s">
        <v>93</v>
      </c>
      <c r="C134" s="41" t="s">
        <v>176</v>
      </c>
    </row>
    <row r="135" spans="2:3" ht="15.75" x14ac:dyDescent="0.25">
      <c r="B135" s="9" t="s">
        <v>94</v>
      </c>
      <c r="C135" s="41" t="s">
        <v>154</v>
      </c>
    </row>
    <row r="136" spans="2:3" ht="15.75" x14ac:dyDescent="0.25">
      <c r="B136" s="9" t="s">
        <v>95</v>
      </c>
      <c r="C136" s="41" t="s">
        <v>155</v>
      </c>
    </row>
    <row r="137" spans="2:3" ht="15.75" x14ac:dyDescent="0.25">
      <c r="B137" s="42"/>
      <c r="C137" s="43"/>
    </row>
    <row r="138" spans="2:3" ht="15.75" x14ac:dyDescent="0.25">
      <c r="B138" s="114" t="s">
        <v>96</v>
      </c>
      <c r="C138" s="114"/>
    </row>
    <row r="139" spans="2:3" ht="15.75" x14ac:dyDescent="0.25">
      <c r="B139" s="45" t="s">
        <v>97</v>
      </c>
      <c r="C139" s="46"/>
    </row>
    <row r="140" spans="2:3" ht="15.75" x14ac:dyDescent="0.25">
      <c r="B140" s="45" t="s">
        <v>98</v>
      </c>
      <c r="C140" s="46"/>
    </row>
    <row r="141" spans="2:3" ht="15.75" x14ac:dyDescent="0.25">
      <c r="B141" s="47" t="s">
        <v>113</v>
      </c>
      <c r="C141" s="46"/>
    </row>
    <row r="142" spans="2:3" ht="15.75" x14ac:dyDescent="0.25">
      <c r="B142" s="47" t="s">
        <v>99</v>
      </c>
      <c r="C142" s="46"/>
    </row>
    <row r="143" spans="2:3" ht="15.75" x14ac:dyDescent="0.25">
      <c r="B143" s="45" t="s">
        <v>100</v>
      </c>
      <c r="C143" s="46"/>
    </row>
    <row r="144" spans="2:3" ht="15.75" x14ac:dyDescent="0.25">
      <c r="B144" s="47" t="s">
        <v>101</v>
      </c>
      <c r="C144" s="46"/>
    </row>
    <row r="145" spans="2:3" ht="15.75" x14ac:dyDescent="0.25">
      <c r="B145" s="47" t="s">
        <v>102</v>
      </c>
      <c r="C145" s="46"/>
    </row>
    <row r="146" spans="2:3" ht="15.75" x14ac:dyDescent="0.25">
      <c r="B146" s="47" t="s">
        <v>120</v>
      </c>
      <c r="C146" s="46"/>
    </row>
    <row r="147" spans="2:3" ht="15.75" x14ac:dyDescent="0.25">
      <c r="B147" s="47" t="s">
        <v>114</v>
      </c>
      <c r="C147" s="46"/>
    </row>
    <row r="148" spans="2:3" ht="15.75" x14ac:dyDescent="0.25">
      <c r="B148" s="45" t="s">
        <v>103</v>
      </c>
      <c r="C148" s="46"/>
    </row>
    <row r="149" spans="2:3" ht="15.75" x14ac:dyDescent="0.25">
      <c r="B149" s="47" t="s">
        <v>115</v>
      </c>
      <c r="C149" s="46"/>
    </row>
    <row r="150" spans="2:3" ht="15.75" x14ac:dyDescent="0.25">
      <c r="B150" s="47" t="s">
        <v>116</v>
      </c>
      <c r="C150" s="46"/>
    </row>
    <row r="151" spans="2:3" ht="15.75" x14ac:dyDescent="0.25">
      <c r="B151" s="47" t="s">
        <v>104</v>
      </c>
      <c r="C151" s="46"/>
    </row>
    <row r="152" spans="2:3" ht="15.75" x14ac:dyDescent="0.25">
      <c r="B152" s="47" t="s">
        <v>105</v>
      </c>
      <c r="C152" s="46"/>
    </row>
    <row r="153" spans="2:3" ht="15.75" x14ac:dyDescent="0.25">
      <c r="B153" s="47" t="s">
        <v>106</v>
      </c>
      <c r="C153" s="46">
        <v>1394.7</v>
      </c>
    </row>
    <row r="154" spans="2:3" ht="15.75" x14ac:dyDescent="0.25">
      <c r="B154" s="47" t="s">
        <v>107</v>
      </c>
      <c r="C154" s="46"/>
    </row>
    <row r="155" spans="2:3" ht="15.75" x14ac:dyDescent="0.25">
      <c r="B155" s="45" t="s">
        <v>119</v>
      </c>
      <c r="C155" s="46"/>
    </row>
    <row r="156" spans="2:3" ht="15.75" x14ac:dyDescent="0.25">
      <c r="B156" s="47" t="s">
        <v>119</v>
      </c>
      <c r="C156" s="46"/>
    </row>
    <row r="157" spans="2:3" ht="15.75" x14ac:dyDescent="0.25">
      <c r="B157" s="45" t="s">
        <v>108</v>
      </c>
      <c r="C157" s="46"/>
    </row>
    <row r="158" spans="2:3" ht="15.75" x14ac:dyDescent="0.25">
      <c r="B158" s="47" t="s">
        <v>109</v>
      </c>
      <c r="C158" s="46"/>
    </row>
    <row r="159" spans="2:3" ht="15.75" x14ac:dyDescent="0.25">
      <c r="B159" s="47" t="s">
        <v>118</v>
      </c>
      <c r="C159" s="46"/>
    </row>
    <row r="160" spans="2:3" ht="15.75" x14ac:dyDescent="0.25">
      <c r="B160" s="47" t="s">
        <v>117</v>
      </c>
      <c r="C160" s="46"/>
    </row>
    <row r="161" spans="2:3" ht="15.75" x14ac:dyDescent="0.25">
      <c r="B161" s="47" t="s">
        <v>108</v>
      </c>
      <c r="C161" s="46"/>
    </row>
  </sheetData>
  <sheetProtection selectLockedCells="1"/>
  <mergeCells count="22">
    <mergeCell ref="B92:C92"/>
    <mergeCell ref="B7:C7"/>
    <mergeCell ref="B23:C23"/>
    <mergeCell ref="B27:C27"/>
    <mergeCell ref="B38:C38"/>
    <mergeCell ref="B44:C44"/>
    <mergeCell ref="B50:C50"/>
    <mergeCell ref="B59:C59"/>
    <mergeCell ref="B61:C61"/>
    <mergeCell ref="B73:C73"/>
    <mergeCell ref="B80:C80"/>
    <mergeCell ref="B87:C87"/>
    <mergeCell ref="B24:B25"/>
    <mergeCell ref="C24:C25"/>
    <mergeCell ref="B127:C127"/>
    <mergeCell ref="B138:C138"/>
    <mergeCell ref="B100:C100"/>
    <mergeCell ref="B103:C103"/>
    <mergeCell ref="B108:C108"/>
    <mergeCell ref="B112:C112"/>
    <mergeCell ref="B114:C114"/>
    <mergeCell ref="B120:C120"/>
  </mergeCells>
  <hyperlinks>
    <hyperlink ref="B42" location="'Centri-Čarobno dvor.PROG.IZDACI'!A1" display="KLIKNITE OVDJE I UNESITE PODATKE U TABLICU " xr:uid="{00000000-0004-0000-0200-000000000000}"/>
    <hyperlink ref="B105" location="'KGZ2'!A1" display="KLIKNITE OVDJE I UNESITE PODATKE U TABLICU " xr:uid="{00000000-0004-0000-0200-000001000000}"/>
    <hyperlink ref="B109" location="'KGZ1'!A1" display="KLIKNITE OVDJE I UNESITE PODATKE U TABLICU " xr:uid="{00000000-0004-0000-0200-000002000000}"/>
    <hyperlink ref="C14" r:id="rId1" xr:uid="{00000000-0004-0000-02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E22"/>
  <sheetViews>
    <sheetView showGridLines="0" showRowColHeaders="0" zoomScale="60" zoomScaleNormal="6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78"/>
      <c r="D5" s="78"/>
      <c r="E5" s="32">
        <f>SUM(Table216[[#This Row],[SREDSTVA GRADSKOG UREDA ZA KULTURU ]:[SREDSTVA IZ OSTALIH IZVORA]])</f>
        <v>0</v>
      </c>
    </row>
    <row r="6" spans="1:5" x14ac:dyDescent="0.25">
      <c r="A6" s="26" t="s">
        <v>122</v>
      </c>
      <c r="B6" s="47" t="s">
        <v>99</v>
      </c>
      <c r="C6" s="78"/>
      <c r="D6" s="78"/>
      <c r="E6" s="32">
        <f>SUM(Table216[[#This Row],[SREDSTVA GRADSKOG UREDA ZA KULTURU ]:[SREDSTVA IZ OSTALIH IZVORA]])</f>
        <v>0</v>
      </c>
    </row>
    <row r="7" spans="1:5" x14ac:dyDescent="0.25">
      <c r="A7" s="26" t="s">
        <v>123</v>
      </c>
      <c r="B7" s="47" t="s">
        <v>101</v>
      </c>
      <c r="C7" s="78"/>
      <c r="D7" s="78"/>
      <c r="E7" s="32">
        <f>SUM(Table216[[#This Row],[SREDSTVA GRADSKOG UREDA ZA KULTURU ]:[SREDSTVA IZ OSTALIH IZVORA]])</f>
        <v>0</v>
      </c>
    </row>
    <row r="8" spans="1:5" x14ac:dyDescent="0.25">
      <c r="A8" s="26" t="s">
        <v>124</v>
      </c>
      <c r="B8" s="47" t="s">
        <v>102</v>
      </c>
      <c r="C8" s="78">
        <v>42.94</v>
      </c>
      <c r="D8" s="78"/>
      <c r="E8" s="32">
        <f>SUM(Table216[[#This Row],[SREDSTVA GRADSKOG UREDA ZA KULTURU ]:[SREDSTVA IZ OSTALIH IZVORA]])</f>
        <v>42.94</v>
      </c>
    </row>
    <row r="9" spans="1:5" x14ac:dyDescent="0.25">
      <c r="A9" s="26" t="s">
        <v>125</v>
      </c>
      <c r="B9" s="47" t="s">
        <v>120</v>
      </c>
      <c r="C9" s="78"/>
      <c r="D9" s="78"/>
      <c r="E9" s="32">
        <f>SUM(Table216[[#This Row],[SREDSTVA GRADSKOG UREDA ZA KULTURU ]:[SREDSTVA IZ OSTALIH IZVORA]])</f>
        <v>0</v>
      </c>
    </row>
    <row r="10" spans="1:5" x14ac:dyDescent="0.25">
      <c r="A10" s="26" t="s">
        <v>126</v>
      </c>
      <c r="B10" s="47" t="s">
        <v>114</v>
      </c>
      <c r="C10" s="78"/>
      <c r="D10" s="78"/>
      <c r="E10" s="32">
        <f>SUM(Table216[[#This Row],[SREDSTVA GRADSKOG UREDA ZA KULTURU ]:[SREDSTVA IZ OSTALIH IZVORA]])</f>
        <v>0</v>
      </c>
    </row>
    <row r="11" spans="1:5" x14ac:dyDescent="0.25">
      <c r="A11" s="26" t="s">
        <v>127</v>
      </c>
      <c r="B11" s="47" t="s">
        <v>115</v>
      </c>
      <c r="C11" s="78"/>
      <c r="D11" s="78">
        <v>10.94</v>
      </c>
      <c r="E11" s="32">
        <f>SUM(Table216[[#This Row],[SREDSTVA GRADSKOG UREDA ZA KULTURU ]:[SREDSTVA IZ OSTALIH IZVORA]])</f>
        <v>10.94</v>
      </c>
    </row>
    <row r="12" spans="1:5" x14ac:dyDescent="0.25">
      <c r="A12" s="26" t="s">
        <v>128</v>
      </c>
      <c r="B12" s="47" t="s">
        <v>116</v>
      </c>
      <c r="C12" s="78"/>
      <c r="D12" s="78"/>
      <c r="E12" s="32">
        <f>SUM(Table216[[#This Row],[SREDSTVA GRADSKOG UREDA ZA KULTURU ]:[SREDSTVA IZ OSTALIH IZVORA]])</f>
        <v>0</v>
      </c>
    </row>
    <row r="13" spans="1:5" x14ac:dyDescent="0.25">
      <c r="A13" s="26" t="s">
        <v>129</v>
      </c>
      <c r="B13" s="47" t="s">
        <v>104</v>
      </c>
      <c r="C13" s="78"/>
      <c r="D13" s="78"/>
      <c r="E13" s="32">
        <f>SUM(Table216[[#This Row],[SREDSTVA GRADSKOG UREDA ZA KULTURU ]:[SREDSTVA IZ OSTALIH IZVORA]])</f>
        <v>0</v>
      </c>
    </row>
    <row r="14" spans="1:5" x14ac:dyDescent="0.25">
      <c r="A14" s="26" t="s">
        <v>130</v>
      </c>
      <c r="B14" s="47" t="s">
        <v>105</v>
      </c>
      <c r="C14" s="78"/>
      <c r="D14" s="78"/>
      <c r="E14" s="32">
        <f>SUM(Table216[[#This Row],[SREDSTVA GRADSKOG UREDA ZA KULTURU ]:[SREDSTVA IZ OSTALIH IZVORA]])</f>
        <v>0</v>
      </c>
    </row>
    <row r="15" spans="1:5" x14ac:dyDescent="0.25">
      <c r="A15" s="26" t="s">
        <v>131</v>
      </c>
      <c r="B15" s="47" t="s">
        <v>106</v>
      </c>
      <c r="C15" s="78">
        <v>957.06</v>
      </c>
      <c r="D15" s="78">
        <v>243.19</v>
      </c>
      <c r="E15" s="32">
        <f>SUM(Table216[[#This Row],[SREDSTVA GRADSKOG UREDA ZA KULTURU ]:[SREDSTVA IZ OSTALIH IZVORA]])</f>
        <v>1200.25</v>
      </c>
    </row>
    <row r="16" spans="1:5" x14ac:dyDescent="0.25">
      <c r="A16" s="26" t="s">
        <v>132</v>
      </c>
      <c r="B16" s="47" t="s">
        <v>107</v>
      </c>
      <c r="C16" s="78"/>
      <c r="D16" s="78">
        <v>45.5</v>
      </c>
      <c r="E16" s="32">
        <f>SUM(Table216[[#This Row],[SREDSTVA GRADSKOG UREDA ZA KULTURU ]:[SREDSTVA IZ OSTALIH IZVORA]])</f>
        <v>45.5</v>
      </c>
    </row>
    <row r="17" spans="1:5" x14ac:dyDescent="0.25">
      <c r="A17" s="26" t="s">
        <v>133</v>
      </c>
      <c r="B17" s="47" t="s">
        <v>119</v>
      </c>
      <c r="C17" s="78"/>
      <c r="D17" s="78"/>
      <c r="E17" s="32">
        <f>SUM(Table216[[#This Row],[SREDSTVA GRADSKOG UREDA ZA KULTURU ]:[SREDSTVA IZ OSTALIH IZVORA]])</f>
        <v>0</v>
      </c>
    </row>
    <row r="18" spans="1:5" x14ac:dyDescent="0.25">
      <c r="A18" s="26" t="s">
        <v>134</v>
      </c>
      <c r="B18" s="47" t="s">
        <v>109</v>
      </c>
      <c r="C18" s="78"/>
      <c r="D18" s="78"/>
      <c r="E18" s="32">
        <f>SUM(Table216[[#This Row],[SREDSTVA GRADSKOG UREDA ZA KULTURU ]:[SREDSTVA IZ OSTALIH IZVORA]])</f>
        <v>0</v>
      </c>
    </row>
    <row r="19" spans="1:5" x14ac:dyDescent="0.25">
      <c r="A19" s="26" t="s">
        <v>135</v>
      </c>
      <c r="B19" s="47" t="s">
        <v>118</v>
      </c>
      <c r="C19" s="78"/>
      <c r="D19" s="78"/>
      <c r="E19" s="32">
        <f>SUM(Table216[[#This Row],[SREDSTVA GRADSKOG UREDA ZA KULTURU ]:[SREDSTVA IZ OSTALIH IZVORA]])</f>
        <v>0</v>
      </c>
    </row>
    <row r="20" spans="1:5" x14ac:dyDescent="0.25">
      <c r="A20" s="26" t="s">
        <v>136</v>
      </c>
      <c r="B20" s="47" t="s">
        <v>117</v>
      </c>
      <c r="C20" s="82"/>
      <c r="D20" s="82"/>
      <c r="E20" s="33">
        <f>SUM(Table216[[#This Row],[SREDSTVA GRADSKOG UREDA ZA KULTURU ]:[SREDSTVA IZ OSTALIH IZVORA]])</f>
        <v>0</v>
      </c>
    </row>
    <row r="21" spans="1:5" x14ac:dyDescent="0.25">
      <c r="A21" s="26" t="s">
        <v>137</v>
      </c>
      <c r="B21" s="47" t="s">
        <v>108</v>
      </c>
      <c r="C21" s="78"/>
      <c r="D21" s="78"/>
      <c r="E21" s="32">
        <f>SUM(Table216[[#This Row],[SREDSTVA GRADSKOG UREDA ZA KULTURU ]:[SREDSTVA IZ OSTALIH IZVORA]])</f>
        <v>0</v>
      </c>
    </row>
    <row r="22" spans="1:5" x14ac:dyDescent="0.25">
      <c r="A22" s="79" t="s">
        <v>47</v>
      </c>
      <c r="B22" s="79"/>
      <c r="C22" s="80"/>
      <c r="D22" s="80"/>
      <c r="E22" s="81">
        <f>SUBTOTAL(109,Table216[UKUPNO])</f>
        <v>1299.6300000000001</v>
      </c>
    </row>
  </sheetData>
  <pageMargins left="0.7" right="0.7" top="0.75" bottom="0.75" header="0.3" footer="0.3"/>
  <drawing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249977111117893"/>
  </sheetPr>
  <dimension ref="B3:E160"/>
  <sheetViews>
    <sheetView zoomScale="58" zoomScaleNormal="58" workbookViewId="0">
      <pane ySplit="5" topLeftCell="A114" activePane="bottomLeft" state="frozen"/>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96" t="s">
        <v>143</v>
      </c>
    </row>
    <row r="15" spans="2:5" ht="15.75" x14ac:dyDescent="0.25">
      <c r="B15" s="9" t="s">
        <v>9</v>
      </c>
      <c r="C15" s="14"/>
    </row>
    <row r="16" spans="2:5" ht="15.75" x14ac:dyDescent="0.25">
      <c r="B16" s="9" t="s">
        <v>10</v>
      </c>
      <c r="C16" s="13" t="s">
        <v>144</v>
      </c>
    </row>
    <row r="17" spans="2:3" ht="15.75" x14ac:dyDescent="0.25">
      <c r="B17" s="9" t="s">
        <v>11</v>
      </c>
      <c r="C17" s="14" t="s">
        <v>228</v>
      </c>
    </row>
    <row r="18" spans="2:3" ht="15.75" x14ac:dyDescent="0.25">
      <c r="B18" s="9" t="s">
        <v>12</v>
      </c>
      <c r="C18" s="14" t="s">
        <v>146</v>
      </c>
    </row>
    <row r="19" spans="2:3" ht="15.75" x14ac:dyDescent="0.25">
      <c r="B19" s="9" t="s">
        <v>13</v>
      </c>
      <c r="C19" s="14" t="s">
        <v>229</v>
      </c>
    </row>
    <row r="20" spans="2:3" ht="15.75" x14ac:dyDescent="0.25">
      <c r="B20" s="9" t="s">
        <v>14</v>
      </c>
      <c r="C20" s="14"/>
    </row>
    <row r="21" spans="2:3" ht="15.75" x14ac:dyDescent="0.25">
      <c r="B21" s="9" t="s">
        <v>15</v>
      </c>
      <c r="C21" s="14">
        <v>3</v>
      </c>
    </row>
    <row r="22" spans="2:3" ht="15" customHeight="1" x14ac:dyDescent="0.25">
      <c r="B22" s="15"/>
    </row>
    <row r="23" spans="2:3" ht="23.25" customHeight="1" x14ac:dyDescent="0.25">
      <c r="B23" s="117" t="s">
        <v>16</v>
      </c>
      <c r="C23" s="117"/>
    </row>
    <row r="24" spans="2:3" ht="312.75" customHeight="1" x14ac:dyDescent="0.25">
      <c r="B24" s="16" t="s">
        <v>17</v>
      </c>
      <c r="C24" s="49" t="s">
        <v>421</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1000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1000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1</v>
      </c>
    </row>
    <row r="45" spans="2:4" ht="15.75" x14ac:dyDescent="0.25">
      <c r="B45" s="9" t="s">
        <v>32</v>
      </c>
      <c r="C45" s="26" t="s">
        <v>147</v>
      </c>
    </row>
    <row r="46" spans="2:4" ht="15.75" x14ac:dyDescent="0.25">
      <c r="B46" s="9" t="s">
        <v>33</v>
      </c>
      <c r="C46" s="26" t="s">
        <v>147</v>
      </c>
    </row>
    <row r="47" spans="2:4" ht="15.75" x14ac:dyDescent="0.25">
      <c r="B47" s="9" t="s">
        <v>34</v>
      </c>
      <c r="C47" s="26" t="s">
        <v>147</v>
      </c>
    </row>
    <row r="48" spans="2:4" ht="11.25" customHeight="1" x14ac:dyDescent="0.25">
      <c r="B48" s="28"/>
    </row>
    <row r="49" spans="2:3" ht="22.5" customHeight="1" x14ac:dyDescent="0.25">
      <c r="B49" s="114" t="s">
        <v>35</v>
      </c>
      <c r="C49" s="114"/>
    </row>
    <row r="50" spans="2:3" ht="15.75" x14ac:dyDescent="0.25">
      <c r="B50" s="9" t="s">
        <v>36</v>
      </c>
      <c r="C50" s="26" t="s">
        <v>422</v>
      </c>
    </row>
    <row r="51" spans="2:3" ht="15.75" x14ac:dyDescent="0.25">
      <c r="B51" s="9" t="s">
        <v>37</v>
      </c>
      <c r="C51" s="26">
        <v>0</v>
      </c>
    </row>
    <row r="52" spans="2:3" ht="15.75" x14ac:dyDescent="0.25">
      <c r="B52" s="21" t="s">
        <v>38</v>
      </c>
      <c r="C52" s="26"/>
    </row>
    <row r="53" spans="2:3" ht="15.75" x14ac:dyDescent="0.25">
      <c r="B53" s="9" t="s">
        <v>39</v>
      </c>
      <c r="C53" s="26">
        <v>0</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6" x14ac:dyDescent="0.3">
      <c r="B67" s="20" t="s">
        <v>55</v>
      </c>
      <c r="C67" s="13"/>
    </row>
    <row r="68" spans="2:3" ht="15.6" x14ac:dyDescent="0.3">
      <c r="B68" s="20" t="s">
        <v>56</v>
      </c>
      <c r="C68" s="13"/>
    </row>
    <row r="69" spans="2:3" ht="15.6" x14ac:dyDescent="0.3">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523</v>
      </c>
    </row>
    <row r="115" spans="2:3" ht="15.75" x14ac:dyDescent="0.25">
      <c r="B115" s="9" t="s">
        <v>77</v>
      </c>
      <c r="C115" s="40" t="s">
        <v>423</v>
      </c>
    </row>
    <row r="116" spans="2:3" ht="15.75" x14ac:dyDescent="0.25">
      <c r="B116" s="9" t="s">
        <v>78</v>
      </c>
      <c r="C116" s="41"/>
    </row>
    <row r="117" spans="2:3" ht="15.75" x14ac:dyDescent="0.25">
      <c r="B117" s="9" t="s">
        <v>79</v>
      </c>
      <c r="C117" s="41" t="s">
        <v>424</v>
      </c>
    </row>
    <row r="118" spans="2:3" ht="15.75" x14ac:dyDescent="0.25">
      <c r="B118" s="42"/>
      <c r="C118" s="43"/>
    </row>
    <row r="119" spans="2:3" ht="15.75" x14ac:dyDescent="0.25">
      <c r="B119" s="114" t="s">
        <v>80</v>
      </c>
      <c r="C119" s="114"/>
    </row>
    <row r="120" spans="2:3" ht="15.75" x14ac:dyDescent="0.25">
      <c r="B120" s="9" t="s">
        <v>81</v>
      </c>
      <c r="C120" s="41" t="s">
        <v>146</v>
      </c>
    </row>
    <row r="121" spans="2:3" ht="15.75" x14ac:dyDescent="0.25">
      <c r="B121" s="9" t="s">
        <v>82</v>
      </c>
      <c r="C121" s="41">
        <v>0</v>
      </c>
    </row>
    <row r="122" spans="2:3" ht="15.75" x14ac:dyDescent="0.25">
      <c r="B122" s="9" t="s">
        <v>83</v>
      </c>
      <c r="C122" s="41">
        <v>0</v>
      </c>
    </row>
    <row r="123" spans="2:3" ht="15.75" x14ac:dyDescent="0.25">
      <c r="B123" s="9" t="s">
        <v>84</v>
      </c>
      <c r="C123" s="41">
        <v>0</v>
      </c>
    </row>
    <row r="124" spans="2:3" ht="31.5" x14ac:dyDescent="0.25">
      <c r="B124" s="9" t="s">
        <v>85</v>
      </c>
      <c r="C124" s="41">
        <v>3</v>
      </c>
    </row>
    <row r="125" spans="2:3" ht="15.75" x14ac:dyDescent="0.25">
      <c r="B125" s="42"/>
      <c r="C125" s="43"/>
    </row>
    <row r="126" spans="2:3" ht="15.75" x14ac:dyDescent="0.25">
      <c r="B126" s="114" t="s">
        <v>86</v>
      </c>
      <c r="C126" s="114"/>
    </row>
    <row r="127" spans="2:3" ht="15.75" x14ac:dyDescent="0.25">
      <c r="B127" s="9" t="s">
        <v>87</v>
      </c>
      <c r="C127" s="41" t="s">
        <v>152</v>
      </c>
    </row>
    <row r="128" spans="2:3" ht="15.75" x14ac:dyDescent="0.25">
      <c r="B128" s="9" t="s">
        <v>88</v>
      </c>
      <c r="C128" s="41" t="s">
        <v>230</v>
      </c>
    </row>
    <row r="129" spans="2:3" ht="15.75" x14ac:dyDescent="0.25">
      <c r="B129" s="9" t="s">
        <v>89</v>
      </c>
      <c r="C129" s="41" t="s">
        <v>152</v>
      </c>
    </row>
    <row r="130" spans="2:3" ht="15.75" x14ac:dyDescent="0.25">
      <c r="B130" s="10" t="s">
        <v>90</v>
      </c>
      <c r="C130" s="44">
        <v>0</v>
      </c>
    </row>
    <row r="131" spans="2:3" ht="15.75" x14ac:dyDescent="0.25">
      <c r="B131" s="9" t="s">
        <v>91</v>
      </c>
      <c r="C131" s="41" t="s">
        <v>152</v>
      </c>
    </row>
    <row r="132" spans="2:3" ht="15.75" x14ac:dyDescent="0.25">
      <c r="B132" s="9" t="s">
        <v>92</v>
      </c>
      <c r="C132" s="44">
        <v>0</v>
      </c>
    </row>
    <row r="133" spans="2:3" ht="15.75" x14ac:dyDescent="0.25">
      <c r="B133" s="9" t="s">
        <v>93</v>
      </c>
      <c r="C133" s="41" t="s">
        <v>152</v>
      </c>
    </row>
    <row r="134" spans="2:3" ht="15.75" x14ac:dyDescent="0.25">
      <c r="B134" s="9" t="s">
        <v>94</v>
      </c>
      <c r="C134" s="41" t="s">
        <v>425</v>
      </c>
    </row>
    <row r="135" spans="2:3" ht="15.75" x14ac:dyDescent="0.25">
      <c r="B135" s="9" t="s">
        <v>95</v>
      </c>
      <c r="C135" s="41" t="s">
        <v>231</v>
      </c>
    </row>
    <row r="136" spans="2:3" ht="15.75" x14ac:dyDescent="0.25">
      <c r="B136" s="42"/>
      <c r="C136" s="43"/>
    </row>
    <row r="137" spans="2:3" ht="15.75" x14ac:dyDescent="0.25">
      <c r="B137" s="114" t="s">
        <v>96</v>
      </c>
      <c r="C137" s="114"/>
    </row>
    <row r="138" spans="2:3" ht="15.75" x14ac:dyDescent="0.2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1000</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Monografija-PROG.IZDACI'!A1" display="KLIKNITE OVDJE I UNESITE PODATKE U TABLICU " xr:uid="{00000000-0004-0000-1E00-000000000000}"/>
    <hyperlink ref="B104" location="'KGZ2'!A1" display="KLIKNITE OVDJE I UNESITE PODATKE U TABLICU " xr:uid="{00000000-0004-0000-1E00-000001000000}"/>
    <hyperlink ref="B108" location="'KGZ1'!A1" display="KLIKNITE OVDJE I UNESITE PODATKE U TABLICU " xr:uid="{00000000-0004-0000-1E00-000002000000}"/>
    <hyperlink ref="C14" r:id="rId1" xr:uid="{00000000-0004-0000-1E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E22"/>
  <sheetViews>
    <sheetView showGridLines="0" showRowColHeaders="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SUM(Table217[[#This Row],[SREDSTVA GRADSKOG UREDA ZA KULTURU ]:[SREDSTVA IZ OSTALIH IZVORA]])</f>
        <v>0</v>
      </c>
    </row>
    <row r="6" spans="1:5" x14ac:dyDescent="0.25">
      <c r="A6" s="26" t="s">
        <v>122</v>
      </c>
      <c r="B6" s="47" t="s">
        <v>99</v>
      </c>
      <c r="C6" s="32"/>
      <c r="D6" s="32"/>
      <c r="E6" s="32">
        <f>SUM(Table217[[#This Row],[SREDSTVA GRADSKOG UREDA ZA KULTURU ]:[SREDSTVA IZ OSTALIH IZVORA]])</f>
        <v>0</v>
      </c>
    </row>
    <row r="7" spans="1:5" x14ac:dyDescent="0.25">
      <c r="A7" s="26" t="s">
        <v>123</v>
      </c>
      <c r="B7" s="47" t="s">
        <v>101</v>
      </c>
      <c r="C7" s="32"/>
      <c r="D7" s="32"/>
      <c r="E7" s="32">
        <f>SUM(Table217[[#This Row],[SREDSTVA GRADSKOG UREDA ZA KULTURU ]:[SREDSTVA IZ OSTALIH IZVORA]])</f>
        <v>0</v>
      </c>
    </row>
    <row r="8" spans="1:5" x14ac:dyDescent="0.25">
      <c r="A8" s="26" t="s">
        <v>124</v>
      </c>
      <c r="B8" s="47" t="s">
        <v>102</v>
      </c>
      <c r="C8" s="32"/>
      <c r="D8" s="32"/>
      <c r="E8" s="32">
        <f>SUM(Table217[[#This Row],[SREDSTVA GRADSKOG UREDA ZA KULTURU ]:[SREDSTVA IZ OSTALIH IZVORA]])</f>
        <v>0</v>
      </c>
    </row>
    <row r="9" spans="1:5" x14ac:dyDescent="0.25">
      <c r="A9" s="26" t="s">
        <v>125</v>
      </c>
      <c r="B9" s="47" t="s">
        <v>120</v>
      </c>
      <c r="C9" s="32"/>
      <c r="D9" s="32"/>
      <c r="E9" s="32">
        <f>SUM(Table217[[#This Row],[SREDSTVA GRADSKOG UREDA ZA KULTURU ]:[SREDSTVA IZ OSTALIH IZVORA]])</f>
        <v>0</v>
      </c>
    </row>
    <row r="10" spans="1:5" x14ac:dyDescent="0.25">
      <c r="A10" s="26" t="s">
        <v>126</v>
      </c>
      <c r="B10" s="47" t="s">
        <v>114</v>
      </c>
      <c r="C10" s="32"/>
      <c r="D10" s="32"/>
      <c r="E10" s="32">
        <f>SUM(Table217[[#This Row],[SREDSTVA GRADSKOG UREDA ZA KULTURU ]:[SREDSTVA IZ OSTALIH IZVORA]])</f>
        <v>0</v>
      </c>
    </row>
    <row r="11" spans="1:5" x14ac:dyDescent="0.25">
      <c r="A11" s="26" t="s">
        <v>127</v>
      </c>
      <c r="B11" s="47" t="s">
        <v>115</v>
      </c>
      <c r="C11" s="32"/>
      <c r="D11" s="32"/>
      <c r="E11" s="32">
        <f>SUM(Table217[[#This Row],[SREDSTVA GRADSKOG UREDA ZA KULTURU ]:[SREDSTVA IZ OSTALIH IZVORA]])</f>
        <v>0</v>
      </c>
    </row>
    <row r="12" spans="1:5" x14ac:dyDescent="0.25">
      <c r="A12" s="26" t="s">
        <v>128</v>
      </c>
      <c r="B12" s="47" t="s">
        <v>116</v>
      </c>
      <c r="C12" s="32"/>
      <c r="D12" s="32"/>
      <c r="E12" s="32">
        <f>SUM(Table217[[#This Row],[SREDSTVA GRADSKOG UREDA ZA KULTURU ]:[SREDSTVA IZ OSTALIH IZVORA]])</f>
        <v>0</v>
      </c>
    </row>
    <row r="13" spans="1:5" x14ac:dyDescent="0.25">
      <c r="A13" s="26" t="s">
        <v>129</v>
      </c>
      <c r="B13" s="47" t="s">
        <v>104</v>
      </c>
      <c r="C13" s="32"/>
      <c r="D13" s="32"/>
      <c r="E13" s="32">
        <f>SUM(Table217[[#This Row],[SREDSTVA GRADSKOG UREDA ZA KULTURU ]:[SREDSTVA IZ OSTALIH IZVORA]])</f>
        <v>0</v>
      </c>
    </row>
    <row r="14" spans="1:5" x14ac:dyDescent="0.25">
      <c r="A14" s="26" t="s">
        <v>130</v>
      </c>
      <c r="B14" s="47" t="s">
        <v>105</v>
      </c>
      <c r="C14" s="32"/>
      <c r="D14" s="32"/>
      <c r="E14" s="32">
        <f>SUM(Table217[[#This Row],[SREDSTVA GRADSKOG UREDA ZA KULTURU ]:[SREDSTVA IZ OSTALIH IZVORA]])</f>
        <v>0</v>
      </c>
    </row>
    <row r="15" spans="1:5" x14ac:dyDescent="0.25">
      <c r="A15" s="26" t="s">
        <v>131</v>
      </c>
      <c r="B15" s="47" t="s">
        <v>106</v>
      </c>
      <c r="C15" s="32">
        <v>1000</v>
      </c>
      <c r="D15" s="32"/>
      <c r="E15" s="32">
        <f>SUM(Table217[[#This Row],[SREDSTVA GRADSKOG UREDA ZA KULTURU ]:[SREDSTVA IZ OSTALIH IZVORA]])</f>
        <v>1000</v>
      </c>
    </row>
    <row r="16" spans="1:5" x14ac:dyDescent="0.25">
      <c r="A16" s="26" t="s">
        <v>132</v>
      </c>
      <c r="B16" s="47" t="s">
        <v>107</v>
      </c>
      <c r="C16" s="32"/>
      <c r="D16" s="32"/>
      <c r="E16" s="32">
        <f>SUM(Table217[[#This Row],[SREDSTVA GRADSKOG UREDA ZA KULTURU ]:[SREDSTVA IZ OSTALIH IZVORA]])</f>
        <v>0</v>
      </c>
    </row>
    <row r="17" spans="1:5" x14ac:dyDescent="0.25">
      <c r="A17" s="26" t="s">
        <v>133</v>
      </c>
      <c r="B17" s="47" t="s">
        <v>119</v>
      </c>
      <c r="C17" s="32"/>
      <c r="D17" s="32"/>
      <c r="E17" s="32">
        <f>SUM(Table217[[#This Row],[SREDSTVA GRADSKOG UREDA ZA KULTURU ]:[SREDSTVA IZ OSTALIH IZVORA]])</f>
        <v>0</v>
      </c>
    </row>
    <row r="18" spans="1:5" x14ac:dyDescent="0.25">
      <c r="A18" s="26" t="s">
        <v>134</v>
      </c>
      <c r="B18" s="47" t="s">
        <v>109</v>
      </c>
      <c r="C18" s="32"/>
      <c r="D18" s="32"/>
      <c r="E18" s="32">
        <f>SUM(Table217[[#This Row],[SREDSTVA GRADSKOG UREDA ZA KULTURU ]:[SREDSTVA IZ OSTALIH IZVORA]])</f>
        <v>0</v>
      </c>
    </row>
    <row r="19" spans="1:5" x14ac:dyDescent="0.25">
      <c r="A19" s="26" t="s">
        <v>135</v>
      </c>
      <c r="B19" s="47" t="s">
        <v>118</v>
      </c>
      <c r="C19" s="32"/>
      <c r="D19" s="32"/>
      <c r="E19" s="32">
        <f>SUM(Table217[[#This Row],[SREDSTVA GRADSKOG UREDA ZA KULTURU ]:[SREDSTVA IZ OSTALIH IZVORA]])</f>
        <v>0</v>
      </c>
    </row>
    <row r="20" spans="1:5" x14ac:dyDescent="0.25">
      <c r="A20" s="26" t="s">
        <v>136</v>
      </c>
      <c r="B20" s="47" t="s">
        <v>117</v>
      </c>
      <c r="C20" s="33"/>
      <c r="D20" s="33"/>
      <c r="E20" s="33">
        <f>SUM(Table217[[#This Row],[SREDSTVA GRADSKOG UREDA ZA KULTURU ]:[SREDSTVA IZ OSTALIH IZVORA]])</f>
        <v>0</v>
      </c>
    </row>
    <row r="21" spans="1:5" x14ac:dyDescent="0.25">
      <c r="A21" s="26" t="s">
        <v>137</v>
      </c>
      <c r="B21" s="47" t="s">
        <v>108</v>
      </c>
      <c r="C21" s="32"/>
      <c r="D21" s="32"/>
      <c r="E21" s="32">
        <f>SUM(Table217[[#This Row],[SREDSTVA GRADSKOG UREDA ZA KULTURU ]:[SREDSTVA IZ OSTALIH IZVORA]])</f>
        <v>0</v>
      </c>
    </row>
    <row r="22" spans="1:5" x14ac:dyDescent="0.25">
      <c r="A22" s="18" t="s">
        <v>47</v>
      </c>
      <c r="C22" s="34"/>
      <c r="D22" s="34"/>
      <c r="E22" s="35">
        <f>SUBTOTAL(109,Table217[UKUPNO])</f>
        <v>1000</v>
      </c>
    </row>
  </sheetData>
  <pageMargins left="0.7" right="0.7" top="0.75" bottom="0.75" header="0.3" footer="0.3"/>
  <drawing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tint="-0.249977111117893"/>
  </sheetPr>
  <dimension ref="B3:E162"/>
  <sheetViews>
    <sheetView zoomScale="81" zoomScaleNormal="81" workbookViewId="0">
      <pane ySplit="5" topLeftCell="A114"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232</v>
      </c>
    </row>
    <row r="18" spans="2:3" ht="15.75" x14ac:dyDescent="0.25">
      <c r="B18" s="9" t="s">
        <v>12</v>
      </c>
      <c r="C18" s="14" t="s">
        <v>192</v>
      </c>
    </row>
    <row r="19" spans="2:3" ht="15.75" x14ac:dyDescent="0.25">
      <c r="B19" s="9" t="s">
        <v>13</v>
      </c>
      <c r="C19" s="14" t="s">
        <v>426</v>
      </c>
    </row>
    <row r="20" spans="2:3" ht="15.75" customHeight="1" x14ac:dyDescent="0.25">
      <c r="B20" s="9" t="s">
        <v>14</v>
      </c>
      <c r="C20" s="14">
        <v>284</v>
      </c>
    </row>
    <row r="21" spans="2:3" ht="15.75" x14ac:dyDescent="0.25">
      <c r="B21" s="9" t="s">
        <v>15</v>
      </c>
      <c r="C21" s="14">
        <v>10</v>
      </c>
    </row>
    <row r="22" spans="2:3" ht="15" customHeight="1" x14ac:dyDescent="0.25">
      <c r="B22" s="15"/>
    </row>
    <row r="23" spans="2:3" ht="23.25" customHeight="1" x14ac:dyDescent="0.25">
      <c r="B23" s="117" t="s">
        <v>16</v>
      </c>
      <c r="C23" s="117"/>
    </row>
    <row r="24" spans="2:3" ht="409.6" customHeight="1" x14ac:dyDescent="0.25">
      <c r="B24" s="119" t="s">
        <v>17</v>
      </c>
      <c r="C24" s="121" t="s">
        <v>427</v>
      </c>
    </row>
    <row r="25" spans="2:3" ht="409.6" customHeight="1" x14ac:dyDescent="0.25">
      <c r="B25" s="125"/>
      <c r="C25" s="126"/>
    </row>
    <row r="26" spans="2:3" s="69" customFormat="1" ht="184.5" customHeight="1" x14ac:dyDescent="0.25">
      <c r="B26" s="120"/>
      <c r="C26" s="122"/>
    </row>
    <row r="27" spans="2:3" ht="8.25" customHeight="1" x14ac:dyDescent="0.25">
      <c r="B27" s="15"/>
    </row>
    <row r="28" spans="2:3" ht="22.5" customHeight="1" x14ac:dyDescent="0.25">
      <c r="B28" s="118" t="s">
        <v>18</v>
      </c>
      <c r="C28" s="118"/>
    </row>
    <row r="29" spans="2:3" ht="15.75" x14ac:dyDescent="0.25">
      <c r="B29" s="17" t="s">
        <v>19</v>
      </c>
      <c r="C29" s="18"/>
    </row>
    <row r="30" spans="2:3" ht="31.5" x14ac:dyDescent="0.25">
      <c r="B30" s="9" t="s">
        <v>20</v>
      </c>
      <c r="C30" s="19">
        <v>4700</v>
      </c>
    </row>
    <row r="31" spans="2:3" ht="15.75" x14ac:dyDescent="0.25">
      <c r="B31" s="20" t="s">
        <v>21</v>
      </c>
      <c r="C31" s="19"/>
    </row>
    <row r="32" spans="2:3" ht="15.75" x14ac:dyDescent="0.25">
      <c r="B32" s="20" t="s">
        <v>22</v>
      </c>
      <c r="C32" s="19"/>
    </row>
    <row r="33" spans="2:4" ht="15.75" x14ac:dyDescent="0.25">
      <c r="B33" s="9" t="s">
        <v>23</v>
      </c>
      <c r="C33" s="19"/>
    </row>
    <row r="34" spans="2:4" ht="15.75" x14ac:dyDescent="0.25">
      <c r="B34" s="9" t="s">
        <v>24</v>
      </c>
      <c r="C34" s="19"/>
    </row>
    <row r="35" spans="2:4" ht="31.5" x14ac:dyDescent="0.25">
      <c r="B35" s="9" t="s">
        <v>25</v>
      </c>
      <c r="C35" s="19"/>
    </row>
    <row r="36" spans="2:4" ht="15.75" x14ac:dyDescent="0.25">
      <c r="B36" s="9" t="s">
        <v>26</v>
      </c>
      <c r="C36" s="19"/>
    </row>
    <row r="37" spans="2:4" ht="21.75" customHeight="1" x14ac:dyDescent="0.25">
      <c r="B37" s="21" t="s">
        <v>27</v>
      </c>
      <c r="C37" s="22">
        <f>SUM(C29:C36)</f>
        <v>4700</v>
      </c>
    </row>
    <row r="38" spans="2:4" ht="12" customHeight="1" x14ac:dyDescent="0.25">
      <c r="B38" s="15"/>
    </row>
    <row r="39" spans="2:4" ht="20.25" customHeight="1" x14ac:dyDescent="0.25">
      <c r="B39" s="117" t="s">
        <v>28</v>
      </c>
      <c r="C39" s="117"/>
    </row>
    <row r="40" spans="2:4" x14ac:dyDescent="0.25">
      <c r="B40" s="23" t="s">
        <v>29</v>
      </c>
    </row>
    <row r="41" spans="2:4" x14ac:dyDescent="0.25">
      <c r="B41" s="23" t="s">
        <v>112</v>
      </c>
    </row>
    <row r="42" spans="2:4" ht="7.5" customHeight="1" x14ac:dyDescent="0.25">
      <c r="B42" s="18"/>
      <c r="C42" s="18"/>
      <c r="D42" s="18"/>
    </row>
    <row r="43" spans="2:4" ht="27" customHeight="1" x14ac:dyDescent="0.25">
      <c r="B43" s="24" t="s">
        <v>30</v>
      </c>
      <c r="C43" s="25"/>
    </row>
    <row r="44" spans="2:4" ht="10.5" customHeight="1" x14ac:dyDescent="0.25"/>
    <row r="45" spans="2:4" ht="21" customHeight="1" x14ac:dyDescent="0.25">
      <c r="B45" s="117" t="s">
        <v>31</v>
      </c>
      <c r="C45" s="117"/>
    </row>
    <row r="46" spans="2:4" ht="21" customHeight="1" x14ac:dyDescent="0.3">
      <c r="B46" s="36" t="s">
        <v>111</v>
      </c>
      <c r="C46" s="85">
        <v>20</v>
      </c>
    </row>
    <row r="47" spans="2:4" ht="15.75" x14ac:dyDescent="0.25">
      <c r="B47" s="9" t="s">
        <v>32</v>
      </c>
      <c r="C47" s="26" t="s">
        <v>169</v>
      </c>
    </row>
    <row r="48" spans="2:4" ht="15.75" x14ac:dyDescent="0.25">
      <c r="B48" s="9" t="s">
        <v>33</v>
      </c>
      <c r="C48" s="26">
        <v>157</v>
      </c>
    </row>
    <row r="49" spans="2:3" ht="15.75" x14ac:dyDescent="0.25">
      <c r="B49" s="9" t="s">
        <v>34</v>
      </c>
      <c r="C49" s="27" t="s">
        <v>169</v>
      </c>
    </row>
    <row r="50" spans="2:3" ht="11.25" customHeight="1" x14ac:dyDescent="0.25">
      <c r="B50" s="28"/>
    </row>
    <row r="51" spans="2:3" ht="22.5" customHeight="1" x14ac:dyDescent="0.25">
      <c r="B51" s="114" t="s">
        <v>35</v>
      </c>
      <c r="C51" s="114"/>
    </row>
    <row r="52" spans="2:3" ht="158.25" customHeight="1" x14ac:dyDescent="0.25">
      <c r="B52" s="9" t="s">
        <v>36</v>
      </c>
      <c r="C52" s="50" t="s">
        <v>233</v>
      </c>
    </row>
    <row r="53" spans="2:3" ht="15.75" x14ac:dyDescent="0.25">
      <c r="B53" s="9" t="s">
        <v>37</v>
      </c>
      <c r="C53" s="26">
        <v>0</v>
      </c>
    </row>
    <row r="54" spans="2:3" ht="15.75" x14ac:dyDescent="0.25">
      <c r="B54" s="21" t="s">
        <v>38</v>
      </c>
      <c r="C54" s="26">
        <v>0</v>
      </c>
    </row>
    <row r="55" spans="2:3" ht="15.75" x14ac:dyDescent="0.25">
      <c r="B55" s="9" t="s">
        <v>39</v>
      </c>
      <c r="C55" s="26">
        <v>0</v>
      </c>
    </row>
    <row r="56" spans="2:3" ht="15.75" x14ac:dyDescent="0.25">
      <c r="B56" s="9" t="s">
        <v>40</v>
      </c>
      <c r="C56" s="26">
        <v>0</v>
      </c>
    </row>
    <row r="57" spans="2:3" ht="15.75" x14ac:dyDescent="0.25">
      <c r="B57" s="9" t="s">
        <v>41</v>
      </c>
      <c r="C57" s="26">
        <v>0</v>
      </c>
    </row>
    <row r="58" spans="2:3" ht="15.75" x14ac:dyDescent="0.25">
      <c r="B58" s="28"/>
    </row>
    <row r="60" spans="2:3" ht="23.25" customHeight="1" x14ac:dyDescent="0.25">
      <c r="B60" s="115" t="s">
        <v>71</v>
      </c>
      <c r="C60" s="115"/>
    </row>
    <row r="61" spans="2:3" ht="15.75" x14ac:dyDescent="0.25">
      <c r="B61" s="28"/>
    </row>
    <row r="62" spans="2:3" ht="21.75" customHeight="1" x14ac:dyDescent="0.25">
      <c r="B62" s="114" t="s">
        <v>48</v>
      </c>
      <c r="C62" s="114"/>
    </row>
    <row r="63" spans="2:3" ht="15.75" x14ac:dyDescent="0.25">
      <c r="B63" s="9" t="s">
        <v>49</v>
      </c>
      <c r="C63" s="13"/>
    </row>
    <row r="64" spans="2:3" ht="15.75" x14ac:dyDescent="0.25">
      <c r="B64" s="9" t="s">
        <v>50</v>
      </c>
      <c r="C64" s="13"/>
    </row>
    <row r="65" spans="2:3" ht="15.75" x14ac:dyDescent="0.25">
      <c r="B65" s="9" t="s">
        <v>51</v>
      </c>
      <c r="C65" s="13"/>
    </row>
    <row r="66" spans="2:3" ht="15.75" x14ac:dyDescent="0.25">
      <c r="B66" s="20" t="s">
        <v>52</v>
      </c>
      <c r="C66" s="13"/>
    </row>
    <row r="67" spans="2:3" ht="15.75" x14ac:dyDescent="0.25">
      <c r="B67" s="20" t="s">
        <v>53</v>
      </c>
      <c r="C67" s="13"/>
    </row>
    <row r="68" spans="2:3" ht="15.75" x14ac:dyDescent="0.25">
      <c r="B68" s="20" t="s">
        <v>54</v>
      </c>
      <c r="C68" s="13"/>
    </row>
    <row r="69" spans="2:3" ht="15.75" x14ac:dyDescent="0.25">
      <c r="B69" s="20" t="s">
        <v>55</v>
      </c>
      <c r="C69" s="13"/>
    </row>
    <row r="70" spans="2:3" ht="15.75" x14ac:dyDescent="0.25">
      <c r="B70" s="20" t="s">
        <v>56</v>
      </c>
      <c r="C70" s="13"/>
    </row>
    <row r="71" spans="2:3" ht="15.75" x14ac:dyDescent="0.25">
      <c r="B71" s="20" t="s">
        <v>57</v>
      </c>
      <c r="C71" s="37"/>
    </row>
    <row r="72" spans="2:3" ht="15.75" x14ac:dyDescent="0.25">
      <c r="B72" s="9" t="s">
        <v>58</v>
      </c>
      <c r="C72" s="37"/>
    </row>
    <row r="74" spans="2:3" ht="21" customHeight="1" x14ac:dyDescent="0.25">
      <c r="B74" s="114" t="s">
        <v>59</v>
      </c>
      <c r="C74" s="114"/>
    </row>
    <row r="75" spans="2:3" ht="15.75" x14ac:dyDescent="0.25">
      <c r="B75" s="10" t="s">
        <v>50</v>
      </c>
      <c r="C75" s="13"/>
    </row>
    <row r="76" spans="2:3" ht="15.75" x14ac:dyDescent="0.25">
      <c r="B76" s="10" t="s">
        <v>60</v>
      </c>
      <c r="C76" s="13"/>
    </row>
    <row r="77" spans="2:3" ht="15.75" x14ac:dyDescent="0.25">
      <c r="B77" s="38" t="s">
        <v>61</v>
      </c>
      <c r="C77" s="13"/>
    </row>
    <row r="78" spans="2:3" ht="15.75" x14ac:dyDescent="0.25">
      <c r="B78" s="38" t="s">
        <v>62</v>
      </c>
      <c r="C78" s="13"/>
    </row>
    <row r="79" spans="2:3" ht="15.75" x14ac:dyDescent="0.25">
      <c r="B79" s="38" t="s">
        <v>63</v>
      </c>
      <c r="C79" s="37"/>
    </row>
    <row r="81" spans="2:3" ht="21.75" customHeight="1" x14ac:dyDescent="0.25">
      <c r="B81" s="114" t="s">
        <v>64</v>
      </c>
      <c r="C81" s="114"/>
    </row>
    <row r="82" spans="2:3" ht="15.75" x14ac:dyDescent="0.25">
      <c r="B82" s="10" t="s">
        <v>50</v>
      </c>
      <c r="C82" s="13"/>
    </row>
    <row r="83" spans="2:3" ht="15.75" x14ac:dyDescent="0.25">
      <c r="B83" s="10" t="s">
        <v>60</v>
      </c>
      <c r="C83" s="13"/>
    </row>
    <row r="84" spans="2:3" ht="15.75" x14ac:dyDescent="0.25">
      <c r="B84" s="38" t="s">
        <v>61</v>
      </c>
      <c r="C84" s="13"/>
    </row>
    <row r="85" spans="2:3" ht="15.75" x14ac:dyDescent="0.25">
      <c r="B85" s="38" t="s">
        <v>62</v>
      </c>
      <c r="C85" s="13"/>
    </row>
    <row r="86" spans="2:3" ht="15.75" x14ac:dyDescent="0.25">
      <c r="B86" s="38" t="s">
        <v>63</v>
      </c>
      <c r="C86" s="37"/>
    </row>
    <row r="88" spans="2:3" ht="22.5" customHeight="1" x14ac:dyDescent="0.25">
      <c r="B88" s="114" t="s">
        <v>65</v>
      </c>
      <c r="C88" s="114"/>
    </row>
    <row r="89" spans="2:3" ht="15.75" x14ac:dyDescent="0.25">
      <c r="B89" s="10" t="s">
        <v>66</v>
      </c>
      <c r="C89" s="13"/>
    </row>
    <row r="90" spans="2:3" ht="15.75" x14ac:dyDescent="0.25">
      <c r="B90" s="38" t="s">
        <v>67</v>
      </c>
      <c r="C90" s="13"/>
    </row>
    <row r="91" spans="2:3" ht="15.75" x14ac:dyDescent="0.25">
      <c r="B91" s="38" t="s">
        <v>68</v>
      </c>
      <c r="C91" s="13"/>
    </row>
    <row r="93" spans="2:3" ht="23.25" customHeight="1" x14ac:dyDescent="0.25">
      <c r="B93" s="114" t="s">
        <v>69</v>
      </c>
      <c r="C93" s="114"/>
    </row>
    <row r="94" spans="2:3" ht="15.75" x14ac:dyDescent="0.25">
      <c r="B94" s="10" t="s">
        <v>66</v>
      </c>
      <c r="C94" s="13"/>
    </row>
    <row r="95" spans="2:3" ht="15.75" x14ac:dyDescent="0.25">
      <c r="B95" s="38" t="s">
        <v>67</v>
      </c>
      <c r="C95" s="13"/>
    </row>
    <row r="96" spans="2:3" ht="15.75" x14ac:dyDescent="0.25">
      <c r="B96" s="38" t="s">
        <v>68</v>
      </c>
      <c r="C96" s="13"/>
    </row>
    <row r="98" spans="2:5" ht="15.75" x14ac:dyDescent="0.25">
      <c r="B98" s="39" t="s">
        <v>70</v>
      </c>
      <c r="C98" s="13"/>
    </row>
    <row r="101" spans="2:5" ht="15.75" x14ac:dyDescent="0.25">
      <c r="B101" s="115" t="s">
        <v>73</v>
      </c>
      <c r="C101" s="115"/>
    </row>
    <row r="102" spans="2:5" ht="15.75" x14ac:dyDescent="0.25">
      <c r="B102" s="28"/>
      <c r="C102"/>
    </row>
    <row r="104" spans="2:5" ht="15.75" x14ac:dyDescent="0.25">
      <c r="B104" s="114" t="s">
        <v>72</v>
      </c>
      <c r="C104" s="114"/>
    </row>
    <row r="105" spans="2:5" ht="15.75" x14ac:dyDescent="0.25">
      <c r="B105" s="18"/>
      <c r="C105" s="18"/>
      <c r="D105" s="18"/>
      <c r="E105" s="18"/>
    </row>
    <row r="106" spans="2:5" ht="15.75" x14ac:dyDescent="0.25">
      <c r="B106" s="24" t="s">
        <v>30</v>
      </c>
    </row>
    <row r="109" spans="2:5" ht="15.75" x14ac:dyDescent="0.25">
      <c r="B109" s="114" t="s">
        <v>74</v>
      </c>
      <c r="C109" s="114"/>
    </row>
    <row r="110" spans="2:5" ht="15.75" x14ac:dyDescent="0.25">
      <c r="B110" s="24" t="s">
        <v>30</v>
      </c>
    </row>
    <row r="113" spans="2:3" ht="15.75" x14ac:dyDescent="0.25">
      <c r="B113" s="115" t="s">
        <v>110</v>
      </c>
      <c r="C113" s="115"/>
    </row>
    <row r="114" spans="2:3" ht="15.75" x14ac:dyDescent="0.25">
      <c r="B114" s="28"/>
      <c r="C114"/>
    </row>
    <row r="115" spans="2:3" ht="15.75" x14ac:dyDescent="0.25">
      <c r="B115" s="114" t="s">
        <v>75</v>
      </c>
      <c r="C115" s="114"/>
    </row>
    <row r="116" spans="2:3" ht="15.75" x14ac:dyDescent="0.25">
      <c r="B116" s="9" t="s">
        <v>76</v>
      </c>
      <c r="C116" s="40" t="s">
        <v>234</v>
      </c>
    </row>
    <row r="117" spans="2:3" ht="15.75" x14ac:dyDescent="0.25">
      <c r="B117" s="9" t="s">
        <v>77</v>
      </c>
      <c r="C117" s="40" t="s">
        <v>428</v>
      </c>
    </row>
    <row r="118" spans="2:3" ht="15.75" x14ac:dyDescent="0.25">
      <c r="B118" s="9" t="s">
        <v>78</v>
      </c>
      <c r="C118" s="41">
        <v>27</v>
      </c>
    </row>
    <row r="119" spans="2:3" ht="15.75" x14ac:dyDescent="0.25">
      <c r="B119" s="9" t="s">
        <v>79</v>
      </c>
      <c r="C119" s="41" t="s">
        <v>200</v>
      </c>
    </row>
    <row r="120" spans="2:3" ht="15.75" x14ac:dyDescent="0.25">
      <c r="B120" s="42"/>
      <c r="C120" s="43"/>
    </row>
    <row r="121" spans="2:3" ht="15.75" x14ac:dyDescent="0.25">
      <c r="B121" s="114" t="s">
        <v>80</v>
      </c>
      <c r="C121" s="114"/>
    </row>
    <row r="122" spans="2:3" ht="15.75" x14ac:dyDescent="0.25">
      <c r="B122" s="9" t="s">
        <v>81</v>
      </c>
      <c r="C122" s="41" t="s">
        <v>207</v>
      </c>
    </row>
    <row r="123" spans="2:3" ht="15.75" x14ac:dyDescent="0.25">
      <c r="B123" s="9" t="s">
        <v>82</v>
      </c>
      <c r="C123" s="41">
        <v>157</v>
      </c>
    </row>
    <row r="124" spans="2:3" ht="15.75" x14ac:dyDescent="0.25">
      <c r="B124" s="9" t="s">
        <v>83</v>
      </c>
      <c r="C124" s="41">
        <v>0</v>
      </c>
    </row>
    <row r="125" spans="2:3" ht="15.75" x14ac:dyDescent="0.25">
      <c r="B125" s="9" t="s">
        <v>84</v>
      </c>
      <c r="C125" s="41">
        <v>127</v>
      </c>
    </row>
    <row r="126" spans="2:3" ht="31.5" x14ac:dyDescent="0.25">
      <c r="B126" s="9" t="s">
        <v>85</v>
      </c>
      <c r="C126" s="41">
        <v>10</v>
      </c>
    </row>
    <row r="127" spans="2:3" ht="15.75" x14ac:dyDescent="0.25">
      <c r="B127" s="42"/>
      <c r="C127" s="43"/>
    </row>
    <row r="128" spans="2:3" ht="15.75" x14ac:dyDescent="0.25">
      <c r="B128" s="114" t="s">
        <v>86</v>
      </c>
      <c r="C128" s="114"/>
    </row>
    <row r="129" spans="2:3" ht="15.75" x14ac:dyDescent="0.25">
      <c r="B129" s="9" t="s">
        <v>87</v>
      </c>
      <c r="C129" s="41" t="s">
        <v>163</v>
      </c>
    </row>
    <row r="130" spans="2:3" ht="15.75" x14ac:dyDescent="0.25">
      <c r="B130" s="9" t="s">
        <v>88</v>
      </c>
      <c r="C130" s="41" t="s">
        <v>151</v>
      </c>
    </row>
    <row r="131" spans="2:3" ht="15.6" x14ac:dyDescent="0.3">
      <c r="B131" s="9" t="s">
        <v>89</v>
      </c>
      <c r="C131" s="41" t="s">
        <v>152</v>
      </c>
    </row>
    <row r="132" spans="2:3" ht="15.6" x14ac:dyDescent="0.3">
      <c r="B132" s="10" t="s">
        <v>90</v>
      </c>
      <c r="C132" s="44">
        <v>0</v>
      </c>
    </row>
    <row r="133" spans="2:3" ht="15.6" x14ac:dyDescent="0.3">
      <c r="B133" s="9" t="s">
        <v>91</v>
      </c>
      <c r="C133" s="41" t="s">
        <v>163</v>
      </c>
    </row>
    <row r="134" spans="2:3" ht="15.6" x14ac:dyDescent="0.3">
      <c r="B134" s="9" t="s">
        <v>92</v>
      </c>
      <c r="C134" s="44">
        <v>85.92</v>
      </c>
    </row>
    <row r="135" spans="2:3" ht="15.6" x14ac:dyDescent="0.3">
      <c r="B135" s="9" t="s">
        <v>93</v>
      </c>
      <c r="C135" s="41" t="s">
        <v>176</v>
      </c>
    </row>
    <row r="136" spans="2:3" ht="15.6" x14ac:dyDescent="0.3">
      <c r="B136" s="9" t="s">
        <v>94</v>
      </c>
      <c r="C136" s="41" t="s">
        <v>197</v>
      </c>
    </row>
    <row r="137" spans="2:3" ht="15.6" x14ac:dyDescent="0.3">
      <c r="B137" s="9" t="s">
        <v>95</v>
      </c>
      <c r="C137" s="41" t="s">
        <v>235</v>
      </c>
    </row>
    <row r="138" spans="2:3" ht="15.6" x14ac:dyDescent="0.3">
      <c r="B138" s="42"/>
      <c r="C138" s="43"/>
    </row>
    <row r="139" spans="2:3" x14ac:dyDescent="0.3">
      <c r="B139" s="114" t="s">
        <v>96</v>
      </c>
      <c r="C139" s="114"/>
    </row>
    <row r="140" spans="2:3" ht="15.6" x14ac:dyDescent="0.35">
      <c r="B140" s="45" t="s">
        <v>97</v>
      </c>
      <c r="C140" s="93"/>
    </row>
    <row r="141" spans="2:3" ht="15.75" x14ac:dyDescent="0.25">
      <c r="B141" s="45" t="s">
        <v>98</v>
      </c>
      <c r="C141" s="93"/>
    </row>
    <row r="142" spans="2:3" ht="15.75" x14ac:dyDescent="0.25">
      <c r="B142" s="47" t="s">
        <v>113</v>
      </c>
      <c r="C142" s="98">
        <v>30.4</v>
      </c>
    </row>
    <row r="143" spans="2:3" ht="15.75" x14ac:dyDescent="0.25">
      <c r="B143" s="47" t="s">
        <v>99</v>
      </c>
      <c r="C143" s="93"/>
    </row>
    <row r="144" spans="2:3" ht="15.6" x14ac:dyDescent="0.35">
      <c r="B144" s="45" t="s">
        <v>100</v>
      </c>
      <c r="C144" s="93"/>
    </row>
    <row r="145" spans="2:3" ht="15.6" x14ac:dyDescent="0.35">
      <c r="B145" s="47" t="s">
        <v>101</v>
      </c>
      <c r="C145" s="93">
        <v>251.85</v>
      </c>
    </row>
    <row r="146" spans="2:3" ht="15.6" x14ac:dyDescent="0.35">
      <c r="B146" s="47" t="s">
        <v>102</v>
      </c>
      <c r="C146" s="98">
        <v>312.01</v>
      </c>
    </row>
    <row r="147" spans="2:3" ht="15.6" x14ac:dyDescent="0.35">
      <c r="B147" s="47" t="s">
        <v>120</v>
      </c>
      <c r="C147" s="93"/>
    </row>
    <row r="148" spans="2:3" ht="15.6" x14ac:dyDescent="0.35">
      <c r="B148" s="47" t="s">
        <v>114</v>
      </c>
      <c r="C148" s="93"/>
    </row>
    <row r="149" spans="2:3" ht="15.6" x14ac:dyDescent="0.35">
      <c r="B149" s="45" t="s">
        <v>103</v>
      </c>
      <c r="C149" s="93"/>
    </row>
    <row r="150" spans="2:3" ht="15.75" x14ac:dyDescent="0.25">
      <c r="B150" s="47" t="s">
        <v>115</v>
      </c>
      <c r="C150" s="93"/>
    </row>
    <row r="151" spans="2:3" ht="15.75" x14ac:dyDescent="0.25">
      <c r="B151" s="47" t="s">
        <v>116</v>
      </c>
      <c r="C151" s="93"/>
    </row>
    <row r="152" spans="2:3" ht="15.75" x14ac:dyDescent="0.25">
      <c r="B152" s="47" t="s">
        <v>104</v>
      </c>
      <c r="C152" s="93"/>
    </row>
    <row r="153" spans="2:3" ht="15.6" x14ac:dyDescent="0.35">
      <c r="B153" s="47" t="s">
        <v>105</v>
      </c>
      <c r="C153" s="93"/>
    </row>
    <row r="154" spans="2:3" ht="15.6" x14ac:dyDescent="0.35">
      <c r="B154" s="47" t="s">
        <v>106</v>
      </c>
      <c r="C154" s="98">
        <v>3204.14</v>
      </c>
    </row>
    <row r="155" spans="2:3" ht="15.6" x14ac:dyDescent="0.35">
      <c r="B155" s="47" t="s">
        <v>107</v>
      </c>
      <c r="C155" s="93"/>
    </row>
    <row r="156" spans="2:3" ht="15.75" x14ac:dyDescent="0.25">
      <c r="B156" s="45" t="s">
        <v>119</v>
      </c>
      <c r="C156" s="93"/>
    </row>
    <row r="157" spans="2:3" ht="15.75" x14ac:dyDescent="0.25">
      <c r="B157" s="47" t="s">
        <v>119</v>
      </c>
      <c r="C157" s="93"/>
    </row>
    <row r="158" spans="2:3" ht="15.6" x14ac:dyDescent="0.35">
      <c r="B158" s="45" t="s">
        <v>108</v>
      </c>
      <c r="C158" s="93"/>
    </row>
    <row r="159" spans="2:3" ht="15.75" x14ac:dyDescent="0.25">
      <c r="B159" s="47" t="s">
        <v>109</v>
      </c>
      <c r="C159" s="93"/>
    </row>
    <row r="160" spans="2:3" ht="15.75" x14ac:dyDescent="0.25">
      <c r="B160" s="47" t="s">
        <v>118</v>
      </c>
      <c r="C160" s="93"/>
    </row>
    <row r="161" spans="2:3" ht="15.75" x14ac:dyDescent="0.25">
      <c r="B161" s="47" t="s">
        <v>117</v>
      </c>
      <c r="C161" s="93"/>
    </row>
    <row r="162" spans="2:3" ht="15.75" x14ac:dyDescent="0.25">
      <c r="B162" s="47" t="s">
        <v>108</v>
      </c>
      <c r="C162" s="93">
        <v>987.52</v>
      </c>
    </row>
  </sheetData>
  <sheetProtection selectLockedCells="1"/>
  <mergeCells count="22">
    <mergeCell ref="B81:C81"/>
    <mergeCell ref="B7:C7"/>
    <mergeCell ref="B23:C23"/>
    <mergeCell ref="B24:B26"/>
    <mergeCell ref="C24:C26"/>
    <mergeCell ref="B28:C28"/>
    <mergeCell ref="B39:C39"/>
    <mergeCell ref="B45:C45"/>
    <mergeCell ref="B51:C51"/>
    <mergeCell ref="B60:C60"/>
    <mergeCell ref="B62:C62"/>
    <mergeCell ref="B74:C74"/>
    <mergeCell ref="B115:C115"/>
    <mergeCell ref="B121:C121"/>
    <mergeCell ref="B128:C128"/>
    <mergeCell ref="B139:C139"/>
    <mergeCell ref="B88:C88"/>
    <mergeCell ref="B93:C93"/>
    <mergeCell ref="B101:C101"/>
    <mergeCell ref="B104:C104"/>
    <mergeCell ref="B109:C109"/>
    <mergeCell ref="B113:C113"/>
  </mergeCells>
  <hyperlinks>
    <hyperlink ref="B43" location="'Oprostite, ja se...-PROG.IZDACI'!A1" display="KLIKNITE OVDJE I UNESITE PODATKE U TABLICU " xr:uid="{00000000-0004-0000-2000-000000000000}"/>
    <hyperlink ref="B106" location="'KGZ2'!A1" display="KLIKNITE OVDJE I UNESITE PODATKE U TABLICU " xr:uid="{00000000-0004-0000-2000-000001000000}"/>
    <hyperlink ref="B110" location="'KGZ1'!A1" display="KLIKNITE OVDJE I UNESITE PODATKE U TABLICU " xr:uid="{00000000-0004-0000-2000-000002000000}"/>
    <hyperlink ref="C14" r:id="rId1" xr:uid="{00000000-0004-0000-20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E22"/>
  <sheetViews>
    <sheetView showGridLines="0" showRowColHeaders="0" zoomScale="60" zoomScaleNormal="6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78"/>
      <c r="D5" s="97">
        <v>30.4</v>
      </c>
      <c r="E5" s="32">
        <f>SUM(Table218[[#This Row],[SREDSTVA GRADSKOG UREDA ZA KULTURU ]:[SREDSTVA IZ OSTALIH IZVORA]])</f>
        <v>30.4</v>
      </c>
    </row>
    <row r="6" spans="1:5" x14ac:dyDescent="0.25">
      <c r="A6" s="26" t="s">
        <v>122</v>
      </c>
      <c r="B6" s="47" t="s">
        <v>99</v>
      </c>
      <c r="C6" s="78"/>
      <c r="D6" s="78"/>
      <c r="E6" s="32">
        <f>SUM(Table218[[#This Row],[SREDSTVA GRADSKOG UREDA ZA KULTURU ]:[SREDSTVA IZ OSTALIH IZVORA]])</f>
        <v>0</v>
      </c>
    </row>
    <row r="7" spans="1:5" x14ac:dyDescent="0.25">
      <c r="A7" s="26" t="s">
        <v>123</v>
      </c>
      <c r="B7" s="47" t="s">
        <v>101</v>
      </c>
      <c r="C7" s="97">
        <v>201.33</v>
      </c>
      <c r="D7" s="78">
        <v>50.52</v>
      </c>
      <c r="E7" s="32">
        <f>SUM(Table218[[#This Row],[SREDSTVA GRADSKOG UREDA ZA KULTURU ]:[SREDSTVA IZ OSTALIH IZVORA]])</f>
        <v>251.85000000000002</v>
      </c>
    </row>
    <row r="8" spans="1:5" x14ac:dyDescent="0.25">
      <c r="A8" s="26" t="s">
        <v>124</v>
      </c>
      <c r="B8" s="47" t="s">
        <v>102</v>
      </c>
      <c r="C8" s="97">
        <v>312.01</v>
      </c>
      <c r="D8" s="78"/>
      <c r="E8" s="32">
        <f>SUM(Table218[[#This Row],[SREDSTVA GRADSKOG UREDA ZA KULTURU ]:[SREDSTVA IZ OSTALIH IZVORA]])</f>
        <v>312.01</v>
      </c>
    </row>
    <row r="9" spans="1:5" x14ac:dyDescent="0.25">
      <c r="A9" s="26" t="s">
        <v>125</v>
      </c>
      <c r="B9" s="47" t="s">
        <v>120</v>
      </c>
      <c r="C9" s="78"/>
      <c r="D9" s="78"/>
      <c r="E9" s="32">
        <f>SUM(Table218[[#This Row],[SREDSTVA GRADSKOG UREDA ZA KULTURU ]:[SREDSTVA IZ OSTALIH IZVORA]])</f>
        <v>0</v>
      </c>
    </row>
    <row r="10" spans="1:5" x14ac:dyDescent="0.25">
      <c r="A10" s="26" t="s">
        <v>126</v>
      </c>
      <c r="B10" s="47" t="s">
        <v>114</v>
      </c>
      <c r="C10" s="78"/>
      <c r="D10" s="78"/>
      <c r="E10" s="32">
        <f>SUM(Table218[[#This Row],[SREDSTVA GRADSKOG UREDA ZA KULTURU ]:[SREDSTVA IZ OSTALIH IZVORA]])</f>
        <v>0</v>
      </c>
    </row>
    <row r="11" spans="1:5" x14ac:dyDescent="0.25">
      <c r="A11" s="26" t="s">
        <v>127</v>
      </c>
      <c r="B11" s="47" t="s">
        <v>115</v>
      </c>
      <c r="C11" s="78"/>
      <c r="D11" s="78"/>
      <c r="E11" s="32">
        <f>SUM(Table218[[#This Row],[SREDSTVA GRADSKOG UREDA ZA KULTURU ]:[SREDSTVA IZ OSTALIH IZVORA]])</f>
        <v>0</v>
      </c>
    </row>
    <row r="12" spans="1:5" x14ac:dyDescent="0.25">
      <c r="A12" s="26" t="s">
        <v>128</v>
      </c>
      <c r="B12" s="47" t="s">
        <v>116</v>
      </c>
      <c r="C12" s="78"/>
      <c r="D12" s="78"/>
      <c r="E12" s="32">
        <f>SUM(Table218[[#This Row],[SREDSTVA GRADSKOG UREDA ZA KULTURU ]:[SREDSTVA IZ OSTALIH IZVORA]])</f>
        <v>0</v>
      </c>
    </row>
    <row r="13" spans="1:5" x14ac:dyDescent="0.25">
      <c r="A13" s="26" t="s">
        <v>129</v>
      </c>
      <c r="B13" s="47" t="s">
        <v>104</v>
      </c>
      <c r="C13" s="78"/>
      <c r="D13" s="78"/>
      <c r="E13" s="32">
        <f>SUM(Table218[[#This Row],[SREDSTVA GRADSKOG UREDA ZA KULTURU ]:[SREDSTVA IZ OSTALIH IZVORA]])</f>
        <v>0</v>
      </c>
    </row>
    <row r="14" spans="1:5" x14ac:dyDescent="0.25">
      <c r="A14" s="26" t="s">
        <v>130</v>
      </c>
      <c r="B14" s="47" t="s">
        <v>105</v>
      </c>
      <c r="C14" s="78"/>
      <c r="D14" s="78"/>
      <c r="E14" s="32">
        <f>SUM(Table218[[#This Row],[SREDSTVA GRADSKOG UREDA ZA KULTURU ]:[SREDSTVA IZ OSTALIH IZVORA]])</f>
        <v>0</v>
      </c>
    </row>
    <row r="15" spans="1:5" x14ac:dyDescent="0.25">
      <c r="A15" s="26" t="s">
        <v>131</v>
      </c>
      <c r="B15" s="47" t="s">
        <v>106</v>
      </c>
      <c r="C15" s="97">
        <v>3204.14</v>
      </c>
      <c r="D15" s="78"/>
      <c r="E15" s="32">
        <f>SUM(Table218[[#This Row],[SREDSTVA GRADSKOG UREDA ZA KULTURU ]:[SREDSTVA IZ OSTALIH IZVORA]])</f>
        <v>3204.14</v>
      </c>
    </row>
    <row r="16" spans="1:5" x14ac:dyDescent="0.25">
      <c r="A16" s="26" t="s">
        <v>132</v>
      </c>
      <c r="B16" s="47" t="s">
        <v>107</v>
      </c>
      <c r="C16" s="78"/>
      <c r="D16" s="78"/>
      <c r="E16" s="32">
        <f>SUM(Table218[[#This Row],[SREDSTVA GRADSKOG UREDA ZA KULTURU ]:[SREDSTVA IZ OSTALIH IZVORA]])</f>
        <v>0</v>
      </c>
    </row>
    <row r="17" spans="1:5" x14ac:dyDescent="0.25">
      <c r="A17" s="26" t="s">
        <v>133</v>
      </c>
      <c r="B17" s="47" t="s">
        <v>119</v>
      </c>
      <c r="C17" s="78"/>
      <c r="D17" s="78"/>
      <c r="E17" s="32">
        <f>SUM(Table218[[#This Row],[SREDSTVA GRADSKOG UREDA ZA KULTURU ]:[SREDSTVA IZ OSTALIH IZVORA]])</f>
        <v>0</v>
      </c>
    </row>
    <row r="18" spans="1:5" x14ac:dyDescent="0.25">
      <c r="A18" s="26" t="s">
        <v>134</v>
      </c>
      <c r="B18" s="47" t="s">
        <v>109</v>
      </c>
      <c r="C18" s="78"/>
      <c r="D18" s="78"/>
      <c r="E18" s="32">
        <f>SUM(Table218[[#This Row],[SREDSTVA GRADSKOG UREDA ZA KULTURU ]:[SREDSTVA IZ OSTALIH IZVORA]])</f>
        <v>0</v>
      </c>
    </row>
    <row r="19" spans="1:5" x14ac:dyDescent="0.25">
      <c r="A19" s="26" t="s">
        <v>135</v>
      </c>
      <c r="B19" s="47" t="s">
        <v>118</v>
      </c>
      <c r="C19" s="78"/>
      <c r="D19" s="78"/>
      <c r="E19" s="32">
        <f>SUM(Table218[[#This Row],[SREDSTVA GRADSKOG UREDA ZA KULTURU ]:[SREDSTVA IZ OSTALIH IZVORA]])</f>
        <v>0</v>
      </c>
    </row>
    <row r="20" spans="1:5" x14ac:dyDescent="0.25">
      <c r="A20" s="26" t="s">
        <v>136</v>
      </c>
      <c r="B20" s="47" t="s">
        <v>117</v>
      </c>
      <c r="C20" s="82"/>
      <c r="D20" s="82"/>
      <c r="E20" s="33">
        <f>SUM(Table218[[#This Row],[SREDSTVA GRADSKOG UREDA ZA KULTURU ]:[SREDSTVA IZ OSTALIH IZVORA]])</f>
        <v>0</v>
      </c>
    </row>
    <row r="21" spans="1:5" x14ac:dyDescent="0.25">
      <c r="A21" s="26" t="s">
        <v>137</v>
      </c>
      <c r="B21" s="47" t="s">
        <v>108</v>
      </c>
      <c r="C21" s="98">
        <v>982.52</v>
      </c>
      <c r="D21" s="78">
        <v>5</v>
      </c>
      <c r="E21" s="32">
        <f>SUM(Table218[[#This Row],[SREDSTVA GRADSKOG UREDA ZA KULTURU ]:[SREDSTVA IZ OSTALIH IZVORA]])</f>
        <v>987.52</v>
      </c>
    </row>
    <row r="22" spans="1:5" x14ac:dyDescent="0.25">
      <c r="A22" s="79" t="s">
        <v>47</v>
      </c>
      <c r="B22" s="79"/>
      <c r="C22" s="81"/>
      <c r="D22" s="81"/>
      <c r="E22" s="81">
        <f>SUBTOTAL(109,Table218[UKUPNO])</f>
        <v>4785.92</v>
      </c>
    </row>
  </sheetData>
  <pageMargins left="0.7" right="0.7" top="0.75" bottom="0.75" header="0.3" footer="0.3"/>
  <pageSetup paperSize="9" orientation="portrait"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tint="-0.249977111117893"/>
  </sheetPr>
  <dimension ref="B3:E160"/>
  <sheetViews>
    <sheetView zoomScale="57" zoomScaleNormal="57" workbookViewId="0">
      <pane ySplit="5" topLeftCell="A6"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236</v>
      </c>
    </row>
    <row r="18" spans="2:3" ht="15.75" x14ac:dyDescent="0.25">
      <c r="B18" s="9" t="s">
        <v>12</v>
      </c>
      <c r="C18" s="14" t="s">
        <v>192</v>
      </c>
    </row>
    <row r="19" spans="2:3" ht="15.75" x14ac:dyDescent="0.25">
      <c r="B19" s="9" t="s">
        <v>13</v>
      </c>
      <c r="C19" s="14" t="s">
        <v>429</v>
      </c>
    </row>
    <row r="20" spans="2:3" ht="15.75" customHeight="1" x14ac:dyDescent="0.25">
      <c r="B20" s="9" t="s">
        <v>14</v>
      </c>
      <c r="C20" s="14">
        <v>237</v>
      </c>
    </row>
    <row r="21" spans="2:3" ht="15.75" x14ac:dyDescent="0.25">
      <c r="B21" s="9" t="s">
        <v>15</v>
      </c>
      <c r="C21" s="14">
        <v>5</v>
      </c>
    </row>
    <row r="22" spans="2:3" ht="15" customHeight="1" x14ac:dyDescent="0.25">
      <c r="B22" s="15"/>
    </row>
    <row r="23" spans="2:3" ht="23.25" customHeight="1" x14ac:dyDescent="0.25">
      <c r="B23" s="117" t="s">
        <v>16</v>
      </c>
      <c r="C23" s="117"/>
    </row>
    <row r="24" spans="2:3" ht="408" customHeight="1" x14ac:dyDescent="0.25">
      <c r="B24" s="16" t="s">
        <v>17</v>
      </c>
      <c r="C24" s="49" t="s">
        <v>430</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700</v>
      </c>
    </row>
    <row r="29" spans="2:3" ht="15.75" x14ac:dyDescent="0.25">
      <c r="B29" s="20" t="s">
        <v>21</v>
      </c>
      <c r="C29" s="19"/>
    </row>
    <row r="30" spans="2:3" ht="15.75" x14ac:dyDescent="0.25">
      <c r="B30" s="20" t="s">
        <v>22</v>
      </c>
      <c r="C30" s="19"/>
    </row>
    <row r="31" spans="2:3" ht="15.75" customHeight="1" x14ac:dyDescent="0.25">
      <c r="B31" s="9" t="s">
        <v>23</v>
      </c>
      <c r="C31" s="19"/>
    </row>
    <row r="32" spans="2:3" ht="15.75" customHeight="1" x14ac:dyDescent="0.25">
      <c r="B32" s="9" t="s">
        <v>24</v>
      </c>
      <c r="C32" s="19"/>
    </row>
    <row r="33" spans="2:4" ht="31.5" x14ac:dyDescent="0.25">
      <c r="B33" s="9" t="s">
        <v>25</v>
      </c>
      <c r="C33" s="19">
        <v>1331.7</v>
      </c>
    </row>
    <row r="34" spans="2:4" ht="15.75" x14ac:dyDescent="0.25">
      <c r="B34" s="9" t="s">
        <v>26</v>
      </c>
      <c r="C34" s="19"/>
    </row>
    <row r="35" spans="2:4" ht="21.75" customHeight="1" x14ac:dyDescent="0.25">
      <c r="B35" s="21" t="s">
        <v>27</v>
      </c>
      <c r="C35" s="22">
        <f>SUM(C27:C34)</f>
        <v>2031.7</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3</v>
      </c>
    </row>
    <row r="45" spans="2:4" ht="15.75" customHeight="1" x14ac:dyDescent="0.25">
      <c r="B45" s="9" t="s">
        <v>32</v>
      </c>
      <c r="C45" s="26">
        <v>237</v>
      </c>
    </row>
    <row r="46" spans="2:4" ht="15.75" customHeight="1" x14ac:dyDescent="0.25">
      <c r="B46" s="9" t="s">
        <v>33</v>
      </c>
      <c r="C46" s="26">
        <v>237</v>
      </c>
    </row>
    <row r="47" spans="2:4" ht="15.75" customHeight="1" x14ac:dyDescent="0.25">
      <c r="B47" s="9" t="s">
        <v>34</v>
      </c>
      <c r="C47" s="27">
        <v>1331.7</v>
      </c>
    </row>
    <row r="48" spans="2:4" ht="11.25" customHeight="1" x14ac:dyDescent="0.25">
      <c r="B48" s="28"/>
    </row>
    <row r="49" spans="2:3" ht="22.5" customHeight="1" x14ac:dyDescent="0.25">
      <c r="B49" s="114" t="s">
        <v>35</v>
      </c>
      <c r="C49" s="114"/>
    </row>
    <row r="50" spans="2:3" ht="73.5" customHeight="1" x14ac:dyDescent="0.25">
      <c r="B50" s="9" t="s">
        <v>36</v>
      </c>
      <c r="C50" s="50" t="s">
        <v>237</v>
      </c>
    </row>
    <row r="51" spans="2:3" ht="15.75" x14ac:dyDescent="0.25">
      <c r="B51" s="9" t="s">
        <v>37</v>
      </c>
      <c r="C51" s="26">
        <v>0</v>
      </c>
    </row>
    <row r="52" spans="2:3" ht="15.75" x14ac:dyDescent="0.25">
      <c r="B52" s="21" t="s">
        <v>38</v>
      </c>
      <c r="C52" s="26">
        <v>0</v>
      </c>
    </row>
    <row r="53" spans="2:3" ht="15.75" x14ac:dyDescent="0.25">
      <c r="B53" s="9" t="s">
        <v>39</v>
      </c>
      <c r="C53" s="26">
        <v>0</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238</v>
      </c>
    </row>
    <row r="115" spans="2:3" ht="15.75" x14ac:dyDescent="0.25">
      <c r="B115" s="9" t="s">
        <v>77</v>
      </c>
      <c r="C115" s="40" t="s">
        <v>431</v>
      </c>
    </row>
    <row r="116" spans="2:3" ht="15.75" x14ac:dyDescent="0.25">
      <c r="B116" s="9" t="s">
        <v>78</v>
      </c>
      <c r="C116" s="41">
        <v>3</v>
      </c>
    </row>
    <row r="117" spans="2:3" ht="15.75" x14ac:dyDescent="0.25">
      <c r="B117" s="9" t="s">
        <v>79</v>
      </c>
      <c r="C117" s="41" t="s">
        <v>239</v>
      </c>
    </row>
    <row r="118" spans="2:3" ht="15.75" x14ac:dyDescent="0.25">
      <c r="B118" s="42"/>
      <c r="C118" s="43"/>
    </row>
    <row r="119" spans="2:3" ht="15.75" x14ac:dyDescent="0.25">
      <c r="B119" s="114" t="s">
        <v>80</v>
      </c>
      <c r="C119" s="114"/>
    </row>
    <row r="120" spans="2:3" ht="15.75" x14ac:dyDescent="0.25">
      <c r="B120" s="9" t="s">
        <v>81</v>
      </c>
      <c r="C120" s="41" t="s">
        <v>192</v>
      </c>
    </row>
    <row r="121" spans="2:3" ht="15.75" x14ac:dyDescent="0.25">
      <c r="B121" s="9" t="s">
        <v>82</v>
      </c>
      <c r="C121" s="41">
        <v>0</v>
      </c>
    </row>
    <row r="122" spans="2:3" ht="15.75" x14ac:dyDescent="0.25">
      <c r="B122" s="9" t="s">
        <v>83</v>
      </c>
      <c r="C122" s="41">
        <v>0</v>
      </c>
    </row>
    <row r="123" spans="2:3" ht="15.75" x14ac:dyDescent="0.25">
      <c r="B123" s="9" t="s">
        <v>84</v>
      </c>
      <c r="C123" s="41">
        <v>237</v>
      </c>
    </row>
    <row r="124" spans="2:3" ht="31.5" x14ac:dyDescent="0.25">
      <c r="B124" s="9" t="s">
        <v>85</v>
      </c>
      <c r="C124" s="41">
        <v>5</v>
      </c>
    </row>
    <row r="125" spans="2:3" ht="15.75" x14ac:dyDescent="0.25">
      <c r="B125" s="42"/>
      <c r="C125" s="43"/>
    </row>
    <row r="126" spans="2:3" ht="15.75" x14ac:dyDescent="0.25">
      <c r="B126" s="114" t="s">
        <v>86</v>
      </c>
      <c r="C126" s="114"/>
    </row>
    <row r="127" spans="2:3" ht="15.75" x14ac:dyDescent="0.25">
      <c r="B127" s="9" t="s">
        <v>87</v>
      </c>
      <c r="C127" s="41" t="s">
        <v>163</v>
      </c>
    </row>
    <row r="128" spans="2:3" ht="15.75" x14ac:dyDescent="0.25">
      <c r="B128" s="9" t="s">
        <v>88</v>
      </c>
      <c r="C128" s="41" t="s">
        <v>151</v>
      </c>
    </row>
    <row r="129" spans="2:3" ht="15.75" x14ac:dyDescent="0.25">
      <c r="B129" s="9" t="s">
        <v>89</v>
      </c>
      <c r="C129" s="41" t="s">
        <v>163</v>
      </c>
    </row>
    <row r="130" spans="2:3" ht="15.75" x14ac:dyDescent="0.25">
      <c r="B130" s="10" t="s">
        <v>90</v>
      </c>
      <c r="C130" s="44">
        <v>6</v>
      </c>
    </row>
    <row r="131" spans="2:3" ht="15.75" x14ac:dyDescent="0.25">
      <c r="B131" s="9" t="s">
        <v>91</v>
      </c>
      <c r="C131" s="41" t="s">
        <v>163</v>
      </c>
    </row>
    <row r="132" spans="2:3" ht="15.75" x14ac:dyDescent="0.25">
      <c r="B132" s="9" t="s">
        <v>92</v>
      </c>
      <c r="C132" s="44">
        <v>1200</v>
      </c>
    </row>
    <row r="133" spans="2:3" ht="15.75" x14ac:dyDescent="0.25">
      <c r="B133" s="9" t="s">
        <v>93</v>
      </c>
      <c r="C133" s="41" t="s">
        <v>176</v>
      </c>
    </row>
    <row r="134" spans="2:3" ht="15.75" x14ac:dyDescent="0.25">
      <c r="B134" s="9" t="s">
        <v>94</v>
      </c>
      <c r="C134" s="41" t="s">
        <v>203</v>
      </c>
    </row>
    <row r="135" spans="2:3" ht="15.75" x14ac:dyDescent="0.25">
      <c r="B135" s="9" t="s">
        <v>95</v>
      </c>
      <c r="C135" s="41" t="s">
        <v>240</v>
      </c>
    </row>
    <row r="136" spans="2:3" ht="15.75" x14ac:dyDescent="0.25">
      <c r="B136" s="42"/>
      <c r="C136" s="43"/>
    </row>
    <row r="137" spans="2:3" ht="15.75" x14ac:dyDescent="0.25">
      <c r="B137" s="114" t="s">
        <v>96</v>
      </c>
      <c r="C137" s="114"/>
    </row>
    <row r="138" spans="2:3" ht="15.75" x14ac:dyDescent="0.2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1900</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Petkomedija-PROG.IZDACI'!A1" display="KLIKNITE OVDJE I UNESITE PODATKE U TABLICU " xr:uid="{00000000-0004-0000-2200-000000000000}"/>
    <hyperlink ref="B104" location="'KGZ2'!A1" display="KLIKNITE OVDJE I UNESITE PODATKE U TABLICU " xr:uid="{00000000-0004-0000-2200-000001000000}"/>
    <hyperlink ref="B108" location="'KGZ1'!A1" display="KLIKNITE OVDJE I UNESITE PODATKE U TABLICU " xr:uid="{00000000-0004-0000-2200-000002000000}"/>
    <hyperlink ref="C14" r:id="rId1" xr:uid="{00000000-0004-0000-22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E22"/>
  <sheetViews>
    <sheetView showGridLines="0" showRowColHeaders="0" zoomScale="54" zoomScaleNormal="54"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SUM(Table219[[#This Row],[SREDSTVA GRADSKOG UREDA ZA KULTURU ]:[SREDSTVA IZ OSTALIH IZVORA]])</f>
        <v>0</v>
      </c>
    </row>
    <row r="6" spans="1:5" x14ac:dyDescent="0.25">
      <c r="A6" s="26" t="s">
        <v>122</v>
      </c>
      <c r="B6" s="47" t="s">
        <v>99</v>
      </c>
      <c r="C6" s="32"/>
      <c r="D6" s="32"/>
      <c r="E6" s="32">
        <f>SUM(Table219[[#This Row],[SREDSTVA GRADSKOG UREDA ZA KULTURU ]:[SREDSTVA IZ OSTALIH IZVORA]])</f>
        <v>0</v>
      </c>
    </row>
    <row r="7" spans="1:5" x14ac:dyDescent="0.25">
      <c r="A7" s="26" t="s">
        <v>123</v>
      </c>
      <c r="B7" s="47" t="s">
        <v>101</v>
      </c>
      <c r="C7" s="32"/>
      <c r="D7" s="32"/>
      <c r="E7" s="32">
        <f>SUM(Table219[[#This Row],[SREDSTVA GRADSKOG UREDA ZA KULTURU ]:[SREDSTVA IZ OSTALIH IZVORA]])</f>
        <v>0</v>
      </c>
    </row>
    <row r="8" spans="1:5" x14ac:dyDescent="0.25">
      <c r="A8" s="26" t="s">
        <v>124</v>
      </c>
      <c r="B8" s="47" t="s">
        <v>102</v>
      </c>
      <c r="C8" s="32"/>
      <c r="D8" s="32"/>
      <c r="E8" s="32">
        <f>SUM(Table219[[#This Row],[SREDSTVA GRADSKOG UREDA ZA KULTURU ]:[SREDSTVA IZ OSTALIH IZVORA]])</f>
        <v>0</v>
      </c>
    </row>
    <row r="9" spans="1:5" x14ac:dyDescent="0.25">
      <c r="A9" s="26" t="s">
        <v>125</v>
      </c>
      <c r="B9" s="47" t="s">
        <v>120</v>
      </c>
      <c r="C9" s="32"/>
      <c r="D9" s="32"/>
      <c r="E9" s="32">
        <f>SUM(Table219[[#This Row],[SREDSTVA GRADSKOG UREDA ZA KULTURU ]:[SREDSTVA IZ OSTALIH IZVORA]])</f>
        <v>0</v>
      </c>
    </row>
    <row r="10" spans="1:5" x14ac:dyDescent="0.25">
      <c r="A10" s="26" t="s">
        <v>126</v>
      </c>
      <c r="B10" s="47" t="s">
        <v>114</v>
      </c>
      <c r="C10" s="32"/>
      <c r="D10" s="32"/>
      <c r="E10" s="32">
        <f>SUM(Table219[[#This Row],[SREDSTVA GRADSKOG UREDA ZA KULTURU ]:[SREDSTVA IZ OSTALIH IZVORA]])</f>
        <v>0</v>
      </c>
    </row>
    <row r="11" spans="1:5" x14ac:dyDescent="0.25">
      <c r="A11" s="26" t="s">
        <v>127</v>
      </c>
      <c r="B11" s="47" t="s">
        <v>115</v>
      </c>
      <c r="C11" s="32"/>
      <c r="D11" s="32"/>
      <c r="E11" s="32">
        <f>SUM(Table219[[#This Row],[SREDSTVA GRADSKOG UREDA ZA KULTURU ]:[SREDSTVA IZ OSTALIH IZVORA]])</f>
        <v>0</v>
      </c>
    </row>
    <row r="12" spans="1:5" x14ac:dyDescent="0.25">
      <c r="A12" s="26" t="s">
        <v>128</v>
      </c>
      <c r="B12" s="47" t="s">
        <v>116</v>
      </c>
      <c r="C12" s="32"/>
      <c r="D12" s="32"/>
      <c r="E12" s="32">
        <f>SUM(Table219[[#This Row],[SREDSTVA GRADSKOG UREDA ZA KULTURU ]:[SREDSTVA IZ OSTALIH IZVORA]])</f>
        <v>0</v>
      </c>
    </row>
    <row r="13" spans="1:5" x14ac:dyDescent="0.25">
      <c r="A13" s="26" t="s">
        <v>129</v>
      </c>
      <c r="B13" s="47" t="s">
        <v>104</v>
      </c>
      <c r="C13" s="32"/>
      <c r="D13" s="32"/>
      <c r="E13" s="32">
        <f>SUM(Table219[[#This Row],[SREDSTVA GRADSKOG UREDA ZA KULTURU ]:[SREDSTVA IZ OSTALIH IZVORA]])</f>
        <v>0</v>
      </c>
    </row>
    <row r="14" spans="1:5" x14ac:dyDescent="0.25">
      <c r="A14" s="26" t="s">
        <v>130</v>
      </c>
      <c r="B14" s="47" t="s">
        <v>105</v>
      </c>
      <c r="C14" s="32"/>
      <c r="D14" s="32"/>
      <c r="E14" s="32">
        <f>SUM(Table219[[#This Row],[SREDSTVA GRADSKOG UREDA ZA KULTURU ]:[SREDSTVA IZ OSTALIH IZVORA]])</f>
        <v>0</v>
      </c>
    </row>
    <row r="15" spans="1:5" x14ac:dyDescent="0.25">
      <c r="A15" s="26" t="s">
        <v>131</v>
      </c>
      <c r="B15" s="47" t="s">
        <v>106</v>
      </c>
      <c r="C15" s="32">
        <v>700</v>
      </c>
      <c r="D15" s="32">
        <v>1200</v>
      </c>
      <c r="E15" s="32">
        <f>SUM(Table219[[#This Row],[SREDSTVA GRADSKOG UREDA ZA KULTURU ]:[SREDSTVA IZ OSTALIH IZVORA]])</f>
        <v>1900</v>
      </c>
    </row>
    <row r="16" spans="1:5" x14ac:dyDescent="0.25">
      <c r="A16" s="26" t="s">
        <v>132</v>
      </c>
      <c r="B16" s="47" t="s">
        <v>107</v>
      </c>
      <c r="C16" s="32"/>
      <c r="D16" s="32"/>
      <c r="E16" s="32">
        <f>SUM(Table219[[#This Row],[SREDSTVA GRADSKOG UREDA ZA KULTURU ]:[SREDSTVA IZ OSTALIH IZVORA]])</f>
        <v>0</v>
      </c>
    </row>
    <row r="17" spans="1:5" x14ac:dyDescent="0.25">
      <c r="A17" s="26" t="s">
        <v>133</v>
      </c>
      <c r="B17" s="47" t="s">
        <v>119</v>
      </c>
      <c r="C17" s="32"/>
      <c r="D17" s="32"/>
      <c r="E17" s="32">
        <f>SUM(Table219[[#This Row],[SREDSTVA GRADSKOG UREDA ZA KULTURU ]:[SREDSTVA IZ OSTALIH IZVORA]])</f>
        <v>0</v>
      </c>
    </row>
    <row r="18" spans="1:5" x14ac:dyDescent="0.25">
      <c r="A18" s="26" t="s">
        <v>134</v>
      </c>
      <c r="B18" s="47" t="s">
        <v>109</v>
      </c>
      <c r="C18" s="32"/>
      <c r="D18" s="32"/>
      <c r="E18" s="32">
        <f>SUM(Table219[[#This Row],[SREDSTVA GRADSKOG UREDA ZA KULTURU ]:[SREDSTVA IZ OSTALIH IZVORA]])</f>
        <v>0</v>
      </c>
    </row>
    <row r="19" spans="1:5" x14ac:dyDescent="0.25">
      <c r="A19" s="26" t="s">
        <v>135</v>
      </c>
      <c r="B19" s="47" t="s">
        <v>118</v>
      </c>
      <c r="C19" s="32"/>
      <c r="D19" s="32"/>
      <c r="E19" s="32">
        <f>SUM(Table219[[#This Row],[SREDSTVA GRADSKOG UREDA ZA KULTURU ]:[SREDSTVA IZ OSTALIH IZVORA]])</f>
        <v>0</v>
      </c>
    </row>
    <row r="20" spans="1:5" x14ac:dyDescent="0.25">
      <c r="A20" s="26" t="s">
        <v>136</v>
      </c>
      <c r="B20" s="47" t="s">
        <v>117</v>
      </c>
      <c r="C20" s="33"/>
      <c r="D20" s="33"/>
      <c r="E20" s="33">
        <f>SUM(Table219[[#This Row],[SREDSTVA GRADSKOG UREDA ZA KULTURU ]:[SREDSTVA IZ OSTALIH IZVORA]])</f>
        <v>0</v>
      </c>
    </row>
    <row r="21" spans="1:5" x14ac:dyDescent="0.25">
      <c r="A21" s="26" t="s">
        <v>137</v>
      </c>
      <c r="B21" s="47" t="s">
        <v>108</v>
      </c>
      <c r="C21" s="32"/>
      <c r="D21" s="32"/>
      <c r="E21" s="32">
        <f>SUM(Table219[[#This Row],[SREDSTVA GRADSKOG UREDA ZA KULTURU ]:[SREDSTVA IZ OSTALIH IZVORA]])</f>
        <v>0</v>
      </c>
    </row>
    <row r="22" spans="1:5" x14ac:dyDescent="0.25">
      <c r="A22" s="18" t="s">
        <v>47</v>
      </c>
      <c r="C22" s="34"/>
      <c r="D22" s="34"/>
      <c r="E22" s="35">
        <f>SUBTOTAL(109,Table219[UKUPNO])</f>
        <v>1900</v>
      </c>
    </row>
  </sheetData>
  <pageMargins left="0.7" right="0.7" top="0.75" bottom="0.75" header="0.3" footer="0.3"/>
  <drawing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tint="-0.249977111117893"/>
  </sheetPr>
  <dimension ref="B3:E160"/>
  <sheetViews>
    <sheetView zoomScale="57" zoomScaleNormal="57" workbookViewId="0">
      <pane ySplit="5" topLeftCell="A108"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241</v>
      </c>
    </row>
    <row r="18" spans="2:3" ht="15.75" x14ac:dyDescent="0.25">
      <c r="B18" s="9" t="s">
        <v>12</v>
      </c>
      <c r="C18" s="14" t="s">
        <v>192</v>
      </c>
    </row>
    <row r="19" spans="2:3" ht="15.75" x14ac:dyDescent="0.25">
      <c r="B19" s="9" t="s">
        <v>13</v>
      </c>
      <c r="C19" s="66" t="s">
        <v>432</v>
      </c>
    </row>
    <row r="20" spans="2:3" ht="15.75" x14ac:dyDescent="0.25">
      <c r="B20" s="9" t="s">
        <v>14</v>
      </c>
      <c r="C20" s="66">
        <v>150</v>
      </c>
    </row>
    <row r="21" spans="2:3" ht="15.75" x14ac:dyDescent="0.25">
      <c r="B21" s="9" t="s">
        <v>15</v>
      </c>
      <c r="C21" s="66">
        <v>2</v>
      </c>
    </row>
    <row r="22" spans="2:3" ht="15" customHeight="1" x14ac:dyDescent="0.25">
      <c r="B22" s="15"/>
    </row>
    <row r="23" spans="2:3" ht="23.25" customHeight="1" x14ac:dyDescent="0.25">
      <c r="B23" s="117" t="s">
        <v>16</v>
      </c>
      <c r="C23" s="117"/>
    </row>
    <row r="24" spans="2:3" ht="409.6" customHeight="1" x14ac:dyDescent="0.25">
      <c r="B24" s="16" t="s">
        <v>17</v>
      </c>
      <c r="C24" s="49" t="s">
        <v>433</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700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700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3">
      <c r="B44" s="36" t="s">
        <v>111</v>
      </c>
      <c r="C44" s="85">
        <v>5</v>
      </c>
    </row>
    <row r="45" spans="2:4" ht="15.75" x14ac:dyDescent="0.25">
      <c r="B45" s="9" t="s">
        <v>32</v>
      </c>
      <c r="C45" s="26" t="s">
        <v>169</v>
      </c>
    </row>
    <row r="46" spans="2:4" ht="15.75" x14ac:dyDescent="0.25">
      <c r="B46" s="9" t="s">
        <v>33</v>
      </c>
      <c r="C46" s="26">
        <v>50</v>
      </c>
    </row>
    <row r="47" spans="2:4" ht="15.75" x14ac:dyDescent="0.25">
      <c r="B47" s="9" t="s">
        <v>34</v>
      </c>
      <c r="C47" s="27" t="s">
        <v>169</v>
      </c>
    </row>
    <row r="48" spans="2:4" ht="11.25" customHeight="1" x14ac:dyDescent="0.25">
      <c r="B48" s="28"/>
    </row>
    <row r="49" spans="2:3" ht="22.5" customHeight="1" x14ac:dyDescent="0.25">
      <c r="B49" s="114" t="s">
        <v>35</v>
      </c>
      <c r="C49" s="114"/>
    </row>
    <row r="50" spans="2:3" ht="63" x14ac:dyDescent="0.25">
      <c r="B50" s="9" t="s">
        <v>36</v>
      </c>
      <c r="C50" s="50" t="s">
        <v>242</v>
      </c>
    </row>
    <row r="51" spans="2:3" ht="15.75" x14ac:dyDescent="0.25">
      <c r="B51" s="9" t="s">
        <v>37</v>
      </c>
      <c r="C51" s="26">
        <v>0</v>
      </c>
    </row>
    <row r="52" spans="2:3" ht="15.75" x14ac:dyDescent="0.25">
      <c r="B52" s="21" t="s">
        <v>38</v>
      </c>
      <c r="C52" s="26">
        <v>0</v>
      </c>
    </row>
    <row r="53" spans="2:3" ht="15.75" x14ac:dyDescent="0.25">
      <c r="B53" s="9" t="s">
        <v>39</v>
      </c>
      <c r="C53" s="26">
        <v>0</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243</v>
      </c>
    </row>
    <row r="115" spans="2:3" ht="15.75" x14ac:dyDescent="0.25">
      <c r="B115" s="9" t="s">
        <v>77</v>
      </c>
      <c r="C115" s="40" t="s">
        <v>354</v>
      </c>
    </row>
    <row r="116" spans="2:3" ht="15.75" x14ac:dyDescent="0.25">
      <c r="B116" s="9" t="s">
        <v>78</v>
      </c>
      <c r="C116" s="41">
        <v>9</v>
      </c>
    </row>
    <row r="117" spans="2:3" ht="15.75" x14ac:dyDescent="0.25">
      <c r="B117" s="9" t="s">
        <v>79</v>
      </c>
      <c r="C117" s="41" t="s">
        <v>434</v>
      </c>
    </row>
    <row r="118" spans="2:3" ht="15.75" x14ac:dyDescent="0.25">
      <c r="B118" s="42"/>
      <c r="C118" s="43"/>
    </row>
    <row r="119" spans="2:3" ht="15.75" x14ac:dyDescent="0.25">
      <c r="B119" s="114" t="s">
        <v>80</v>
      </c>
      <c r="C119" s="114"/>
    </row>
    <row r="120" spans="2:3" ht="15.75" x14ac:dyDescent="0.25">
      <c r="B120" s="9" t="s">
        <v>81</v>
      </c>
      <c r="C120" s="41" t="s">
        <v>192</v>
      </c>
    </row>
    <row r="121" spans="2:3" ht="15.75" x14ac:dyDescent="0.25">
      <c r="B121" s="9" t="s">
        <v>82</v>
      </c>
      <c r="C121" s="41">
        <v>100</v>
      </c>
    </row>
    <row r="122" spans="2:3" ht="15.75" x14ac:dyDescent="0.25">
      <c r="B122" s="9" t="s">
        <v>83</v>
      </c>
      <c r="C122" s="41">
        <v>100</v>
      </c>
    </row>
    <row r="123" spans="2:3" ht="15.75" x14ac:dyDescent="0.25">
      <c r="B123" s="9" t="s">
        <v>84</v>
      </c>
      <c r="C123" s="41">
        <v>0</v>
      </c>
    </row>
    <row r="124" spans="2:3" ht="31.5" x14ac:dyDescent="0.25">
      <c r="B124" s="9" t="s">
        <v>85</v>
      </c>
      <c r="C124" s="41">
        <v>2</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151</v>
      </c>
    </row>
    <row r="129" spans="2:3" ht="15.6" x14ac:dyDescent="0.3">
      <c r="B129" s="9" t="s">
        <v>89</v>
      </c>
      <c r="C129" s="41" t="s">
        <v>152</v>
      </c>
    </row>
    <row r="130" spans="2:3" ht="15.6" x14ac:dyDescent="0.3">
      <c r="B130" s="10" t="s">
        <v>90</v>
      </c>
      <c r="C130" s="44">
        <v>0</v>
      </c>
    </row>
    <row r="131" spans="2:3" ht="15.6" x14ac:dyDescent="0.3">
      <c r="B131" s="9" t="s">
        <v>91</v>
      </c>
      <c r="C131" s="41" t="s">
        <v>163</v>
      </c>
    </row>
    <row r="132" spans="2:3" ht="15.6" x14ac:dyDescent="0.35">
      <c r="B132" s="9" t="s">
        <v>92</v>
      </c>
      <c r="C132" s="46">
        <v>9.16</v>
      </c>
    </row>
    <row r="133" spans="2:3" ht="15.6" x14ac:dyDescent="0.3">
      <c r="B133" s="9" t="s">
        <v>93</v>
      </c>
      <c r="C133" s="41" t="s">
        <v>176</v>
      </c>
    </row>
    <row r="134" spans="2:3" ht="15.6" x14ac:dyDescent="0.3">
      <c r="B134" s="9" t="s">
        <v>94</v>
      </c>
      <c r="C134" s="41" t="s">
        <v>208</v>
      </c>
    </row>
    <row r="135" spans="2:3" ht="15.6" x14ac:dyDescent="0.3">
      <c r="B135" s="9" t="s">
        <v>95</v>
      </c>
      <c r="C135" s="41" t="s">
        <v>244</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6" x14ac:dyDescent="0.35">
      <c r="B142" s="45" t="s">
        <v>100</v>
      </c>
      <c r="C142" s="46"/>
    </row>
    <row r="143" spans="2:3" ht="15.6" x14ac:dyDescent="0.35">
      <c r="B143" s="47" t="s">
        <v>101</v>
      </c>
      <c r="C143" s="46"/>
    </row>
    <row r="144" spans="2:3" ht="15.6" x14ac:dyDescent="0.35">
      <c r="B144" s="47" t="s">
        <v>102</v>
      </c>
      <c r="C144" s="32">
        <v>82.6</v>
      </c>
    </row>
    <row r="145" spans="2:3" ht="15.6" x14ac:dyDescent="0.35">
      <c r="B145" s="47" t="s">
        <v>120</v>
      </c>
      <c r="C145" s="46"/>
    </row>
    <row r="146" spans="2:3" ht="15.6" x14ac:dyDescent="0.35">
      <c r="B146" s="47" t="s">
        <v>114</v>
      </c>
      <c r="C146" s="46"/>
    </row>
    <row r="147" spans="2:3" ht="15.6" x14ac:dyDescent="0.3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6" x14ac:dyDescent="0.35">
      <c r="B151" s="47" t="s">
        <v>105</v>
      </c>
      <c r="C151" s="46"/>
    </row>
    <row r="152" spans="2:3" ht="15.6" x14ac:dyDescent="0.35">
      <c r="B152" s="47" t="s">
        <v>106</v>
      </c>
      <c r="C152" s="32">
        <v>538.84</v>
      </c>
    </row>
    <row r="153" spans="2:3" ht="15.6" x14ac:dyDescent="0.35">
      <c r="B153" s="47" t="s">
        <v>107</v>
      </c>
      <c r="C153" s="46"/>
    </row>
    <row r="154" spans="2:3" ht="15.75" x14ac:dyDescent="0.25">
      <c r="B154" s="45" t="s">
        <v>119</v>
      </c>
      <c r="C154" s="46"/>
    </row>
    <row r="155" spans="2:3" ht="15.75" x14ac:dyDescent="0.25">
      <c r="B155" s="47" t="s">
        <v>119</v>
      </c>
      <c r="C155" s="46"/>
    </row>
    <row r="156" spans="2:3" ht="15.6" x14ac:dyDescent="0.35">
      <c r="B156" s="45" t="s">
        <v>108</v>
      </c>
      <c r="C156" s="46"/>
    </row>
    <row r="157" spans="2:3" ht="15.6" x14ac:dyDescent="0.35">
      <c r="B157" s="47" t="s">
        <v>109</v>
      </c>
      <c r="C157" s="46"/>
    </row>
    <row r="158" spans="2:3" ht="15.75" x14ac:dyDescent="0.25">
      <c r="B158" s="47" t="s">
        <v>118</v>
      </c>
      <c r="C158" s="46">
        <v>87.72</v>
      </c>
    </row>
    <row r="159" spans="2:3" ht="15.6" x14ac:dyDescent="0.35">
      <c r="B159" s="47" t="s">
        <v>117</v>
      </c>
      <c r="C159" s="46"/>
    </row>
    <row r="160" spans="2:3" ht="15.6" x14ac:dyDescent="0.3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Pokreti u javn.pr.-PROG.IZDACI'!A1" display="KLIKNITE OVDJE I UNESITE PODATKE U TABLICU " xr:uid="{00000000-0004-0000-2400-000000000000}"/>
    <hyperlink ref="B104" location="'KGZ2'!A1" display="KLIKNITE OVDJE I UNESITE PODATKE U TABLICU " xr:uid="{00000000-0004-0000-2400-000001000000}"/>
    <hyperlink ref="B108" location="'KGZ1'!A1" display="KLIKNITE OVDJE I UNESITE PODATKE U TABLICU " xr:uid="{00000000-0004-0000-2400-000002000000}"/>
    <hyperlink ref="C14" r:id="rId1" xr:uid="{00000000-0004-0000-24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E28"/>
  <sheetViews>
    <sheetView showGridLines="0" showRowColHeaders="0" zoomScale="62" zoomScaleNormal="62"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SUM(Table220[[#This Row],[SREDSTVA GRADSKOG UREDA ZA KULTURU ]:[SREDSTVA IZ OSTALIH IZVORA]])</f>
        <v>0</v>
      </c>
    </row>
    <row r="6" spans="1:5" x14ac:dyDescent="0.25">
      <c r="A6" s="26" t="s">
        <v>122</v>
      </c>
      <c r="B6" s="47" t="s">
        <v>99</v>
      </c>
      <c r="C6" s="32"/>
      <c r="D6" s="32"/>
      <c r="E6" s="32">
        <f>SUM(Table220[[#This Row],[SREDSTVA GRADSKOG UREDA ZA KULTURU ]:[SREDSTVA IZ OSTALIH IZVORA]])</f>
        <v>0</v>
      </c>
    </row>
    <row r="7" spans="1:5" x14ac:dyDescent="0.25">
      <c r="A7" s="26" t="s">
        <v>123</v>
      </c>
      <c r="B7" s="47" t="s">
        <v>101</v>
      </c>
      <c r="C7" s="32"/>
      <c r="D7" s="32"/>
      <c r="E7" s="32">
        <f>SUM(Table220[[#This Row],[SREDSTVA GRADSKOG UREDA ZA KULTURU ]:[SREDSTVA IZ OSTALIH IZVORA]])</f>
        <v>0</v>
      </c>
    </row>
    <row r="8" spans="1:5" x14ac:dyDescent="0.25">
      <c r="A8" s="26" t="s">
        <v>124</v>
      </c>
      <c r="B8" s="47" t="s">
        <v>102</v>
      </c>
      <c r="C8" s="32">
        <v>82.6</v>
      </c>
      <c r="D8" s="32"/>
      <c r="E8" s="32">
        <f>SUM(Table220[[#This Row],[SREDSTVA GRADSKOG UREDA ZA KULTURU ]:[SREDSTVA IZ OSTALIH IZVORA]])</f>
        <v>82.6</v>
      </c>
    </row>
    <row r="9" spans="1:5" x14ac:dyDescent="0.25">
      <c r="A9" s="26" t="s">
        <v>125</v>
      </c>
      <c r="B9" s="47" t="s">
        <v>120</v>
      </c>
      <c r="C9" s="32"/>
      <c r="D9" s="32"/>
      <c r="E9" s="32">
        <f>SUM(Table220[[#This Row],[SREDSTVA GRADSKOG UREDA ZA KULTURU ]:[SREDSTVA IZ OSTALIH IZVORA]])</f>
        <v>0</v>
      </c>
    </row>
    <row r="10" spans="1:5" x14ac:dyDescent="0.25">
      <c r="A10" s="26" t="s">
        <v>126</v>
      </c>
      <c r="B10" s="47" t="s">
        <v>114</v>
      </c>
      <c r="C10" s="32"/>
      <c r="D10" s="32"/>
      <c r="E10" s="32">
        <f>SUM(Table220[[#This Row],[SREDSTVA GRADSKOG UREDA ZA KULTURU ]:[SREDSTVA IZ OSTALIH IZVORA]])</f>
        <v>0</v>
      </c>
    </row>
    <row r="11" spans="1:5" x14ac:dyDescent="0.25">
      <c r="A11" s="26" t="s">
        <v>127</v>
      </c>
      <c r="B11" s="47" t="s">
        <v>115</v>
      </c>
      <c r="C11" s="32"/>
      <c r="D11" s="32"/>
      <c r="E11" s="32">
        <f>SUM(Table220[[#This Row],[SREDSTVA GRADSKOG UREDA ZA KULTURU ]:[SREDSTVA IZ OSTALIH IZVORA]])</f>
        <v>0</v>
      </c>
    </row>
    <row r="12" spans="1:5" x14ac:dyDescent="0.25">
      <c r="A12" s="26" t="s">
        <v>128</v>
      </c>
      <c r="B12" s="47" t="s">
        <v>116</v>
      </c>
      <c r="C12" s="32"/>
      <c r="D12" s="32"/>
      <c r="E12" s="32">
        <f>SUM(Table220[[#This Row],[SREDSTVA GRADSKOG UREDA ZA KULTURU ]:[SREDSTVA IZ OSTALIH IZVORA]])</f>
        <v>0</v>
      </c>
    </row>
    <row r="13" spans="1:5" x14ac:dyDescent="0.25">
      <c r="A13" s="26" t="s">
        <v>129</v>
      </c>
      <c r="B13" s="47" t="s">
        <v>104</v>
      </c>
      <c r="C13" s="32"/>
      <c r="D13" s="32"/>
      <c r="E13" s="32">
        <f>SUM(Table220[[#This Row],[SREDSTVA GRADSKOG UREDA ZA KULTURU ]:[SREDSTVA IZ OSTALIH IZVORA]])</f>
        <v>0</v>
      </c>
    </row>
    <row r="14" spans="1:5" x14ac:dyDescent="0.25">
      <c r="A14" s="26" t="s">
        <v>130</v>
      </c>
      <c r="B14" s="47" t="s">
        <v>105</v>
      </c>
      <c r="C14" s="32"/>
      <c r="D14" s="32"/>
      <c r="E14" s="32">
        <f>SUM(Table220[[#This Row],[SREDSTVA GRADSKOG UREDA ZA KULTURU ]:[SREDSTVA IZ OSTALIH IZVORA]])</f>
        <v>0</v>
      </c>
    </row>
    <row r="15" spans="1:5" x14ac:dyDescent="0.25">
      <c r="A15" s="26" t="s">
        <v>131</v>
      </c>
      <c r="B15" s="47" t="s">
        <v>106</v>
      </c>
      <c r="C15" s="32">
        <v>538.84</v>
      </c>
      <c r="D15" s="32"/>
      <c r="E15" s="32">
        <f>SUM(Table220[[#This Row],[SREDSTVA GRADSKOG UREDA ZA KULTURU ]:[SREDSTVA IZ OSTALIH IZVORA]])</f>
        <v>538.84</v>
      </c>
    </row>
    <row r="16" spans="1:5" x14ac:dyDescent="0.25">
      <c r="A16" s="26" t="s">
        <v>132</v>
      </c>
      <c r="B16" s="47" t="s">
        <v>107</v>
      </c>
      <c r="C16" s="32"/>
      <c r="D16" s="32"/>
      <c r="E16" s="32">
        <f>SUM(Table220[[#This Row],[SREDSTVA GRADSKOG UREDA ZA KULTURU ]:[SREDSTVA IZ OSTALIH IZVORA]])</f>
        <v>0</v>
      </c>
    </row>
    <row r="17" spans="1:5" x14ac:dyDescent="0.25">
      <c r="A17" s="26" t="s">
        <v>133</v>
      </c>
      <c r="B17" s="47" t="s">
        <v>119</v>
      </c>
      <c r="C17" s="32"/>
      <c r="D17" s="32"/>
      <c r="E17" s="32">
        <f>SUM(Table220[[#This Row],[SREDSTVA GRADSKOG UREDA ZA KULTURU ]:[SREDSTVA IZ OSTALIH IZVORA]])</f>
        <v>0</v>
      </c>
    </row>
    <row r="18" spans="1:5" x14ac:dyDescent="0.25">
      <c r="A18" s="26" t="s">
        <v>134</v>
      </c>
      <c r="B18" s="47" t="s">
        <v>109</v>
      </c>
      <c r="C18" s="32"/>
      <c r="D18" s="32"/>
      <c r="E18" s="32">
        <f>SUM(Table220[[#This Row],[SREDSTVA GRADSKOG UREDA ZA KULTURU ]:[SREDSTVA IZ OSTALIH IZVORA]])</f>
        <v>0</v>
      </c>
    </row>
    <row r="19" spans="1:5" x14ac:dyDescent="0.25">
      <c r="A19" s="26" t="s">
        <v>135</v>
      </c>
      <c r="B19" s="47" t="s">
        <v>118</v>
      </c>
      <c r="C19" s="32">
        <v>78.56</v>
      </c>
      <c r="D19" s="32">
        <v>9.16</v>
      </c>
      <c r="E19" s="32">
        <f>SUM(Table220[[#This Row],[SREDSTVA GRADSKOG UREDA ZA KULTURU ]:[SREDSTVA IZ OSTALIH IZVORA]])</f>
        <v>87.72</v>
      </c>
    </row>
    <row r="20" spans="1:5" x14ac:dyDescent="0.25">
      <c r="A20" s="26" t="s">
        <v>136</v>
      </c>
      <c r="B20" s="47" t="s">
        <v>117</v>
      </c>
      <c r="C20" s="33"/>
      <c r="D20" s="33"/>
      <c r="E20" s="33">
        <f>SUM(Table220[[#This Row],[SREDSTVA GRADSKOG UREDA ZA KULTURU ]:[SREDSTVA IZ OSTALIH IZVORA]])</f>
        <v>0</v>
      </c>
    </row>
    <row r="21" spans="1:5" x14ac:dyDescent="0.25">
      <c r="A21" s="26" t="s">
        <v>137</v>
      </c>
      <c r="B21" s="47" t="s">
        <v>108</v>
      </c>
      <c r="C21" s="32"/>
      <c r="D21" s="32"/>
      <c r="E21" s="32">
        <f>SUM(Table220[[#This Row],[SREDSTVA GRADSKOG UREDA ZA KULTURU ]:[SREDSTVA IZ OSTALIH IZVORA]])</f>
        <v>0</v>
      </c>
    </row>
    <row r="22" spans="1:5" x14ac:dyDescent="0.25">
      <c r="A22" s="79" t="s">
        <v>47</v>
      </c>
      <c r="B22" s="79"/>
      <c r="C22" s="80"/>
      <c r="D22" s="80"/>
      <c r="E22" s="81">
        <f>SUBTOTAL(109,Table220[UKUPNO])</f>
        <v>709.16000000000008</v>
      </c>
    </row>
    <row r="28" spans="1:5" x14ac:dyDescent="0.25">
      <c r="E28" s="18" t="s">
        <v>356</v>
      </c>
    </row>
  </sheetData>
  <pageMargins left="0.7" right="0.7" top="0.75" bottom="0.75" header="0.3" footer="0.3"/>
  <drawing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8" tint="-0.249977111117893"/>
  </sheetPr>
  <dimension ref="B3:E160"/>
  <sheetViews>
    <sheetView zoomScale="59" zoomScaleNormal="59" workbookViewId="0">
      <pane ySplit="5" topLeftCell="A108"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3" t="s">
        <v>245</v>
      </c>
    </row>
    <row r="18" spans="2:3" ht="15.75" x14ac:dyDescent="0.25">
      <c r="B18" s="9" t="s">
        <v>12</v>
      </c>
      <c r="C18" s="13" t="s">
        <v>246</v>
      </c>
    </row>
    <row r="19" spans="2:3" ht="15.75" x14ac:dyDescent="0.25">
      <c r="B19" s="9" t="s">
        <v>13</v>
      </c>
      <c r="C19" s="13" t="s">
        <v>247</v>
      </c>
    </row>
    <row r="20" spans="2:3" ht="15.75" x14ac:dyDescent="0.25">
      <c r="B20" s="9" t="s">
        <v>14</v>
      </c>
      <c r="C20" s="66">
        <v>30</v>
      </c>
    </row>
    <row r="21" spans="2:3" ht="15.75" x14ac:dyDescent="0.25">
      <c r="B21" s="9" t="s">
        <v>15</v>
      </c>
      <c r="C21" s="66">
        <v>3</v>
      </c>
    </row>
    <row r="22" spans="2:3" ht="15" customHeight="1" x14ac:dyDescent="0.25">
      <c r="B22" s="15"/>
    </row>
    <row r="23" spans="2:3" ht="23.25" customHeight="1" x14ac:dyDescent="0.25">
      <c r="B23" s="117" t="s">
        <v>16</v>
      </c>
      <c r="C23" s="117"/>
    </row>
    <row r="24" spans="2:3" ht="312.75" customHeight="1" x14ac:dyDescent="0.25">
      <c r="B24" s="16" t="s">
        <v>17</v>
      </c>
      <c r="C24" s="56" t="s">
        <v>435</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86">
        <v>200</v>
      </c>
    </row>
    <row r="29" spans="2:3" ht="15.75" x14ac:dyDescent="0.25">
      <c r="B29" s="20" t="s">
        <v>21</v>
      </c>
      <c r="C29" s="86"/>
    </row>
    <row r="30" spans="2:3" ht="15.75" x14ac:dyDescent="0.25">
      <c r="B30" s="20" t="s">
        <v>22</v>
      </c>
      <c r="C30" s="86"/>
    </row>
    <row r="31" spans="2:3" ht="15.75" x14ac:dyDescent="0.25">
      <c r="B31" s="9" t="s">
        <v>23</v>
      </c>
      <c r="C31" s="86"/>
    </row>
    <row r="32" spans="2:3" ht="15.75" x14ac:dyDescent="0.25">
      <c r="B32" s="9" t="s">
        <v>24</v>
      </c>
      <c r="C32" s="86"/>
    </row>
    <row r="33" spans="2:4" ht="31.5" x14ac:dyDescent="0.25">
      <c r="B33" s="9" t="s">
        <v>25</v>
      </c>
      <c r="C33" s="86"/>
    </row>
    <row r="34" spans="2:4" ht="15.75" x14ac:dyDescent="0.25">
      <c r="B34" s="9" t="s">
        <v>26</v>
      </c>
      <c r="C34" s="86"/>
    </row>
    <row r="35" spans="2:4" ht="21.75" customHeight="1" x14ac:dyDescent="0.25">
      <c r="B35" s="21" t="s">
        <v>27</v>
      </c>
      <c r="C35" s="22">
        <f>SUM(C27:C34)</f>
        <v>200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4</v>
      </c>
    </row>
    <row r="45" spans="2:4" ht="15.75" x14ac:dyDescent="0.25">
      <c r="B45" s="9" t="s">
        <v>32</v>
      </c>
      <c r="C45" s="26" t="s">
        <v>169</v>
      </c>
    </row>
    <row r="46" spans="2:4" ht="15.75" x14ac:dyDescent="0.25">
      <c r="B46" s="9" t="s">
        <v>33</v>
      </c>
      <c r="C46" s="70">
        <v>30</v>
      </c>
    </row>
    <row r="47" spans="2:4" ht="15.75" x14ac:dyDescent="0.25">
      <c r="B47" s="9" t="s">
        <v>34</v>
      </c>
      <c r="C47" s="26" t="s">
        <v>169</v>
      </c>
    </row>
    <row r="48" spans="2:4" ht="11.25" customHeight="1" x14ac:dyDescent="0.25">
      <c r="B48" s="28"/>
    </row>
    <row r="49" spans="2:3" ht="22.5" customHeight="1" x14ac:dyDescent="0.25">
      <c r="B49" s="114" t="s">
        <v>35</v>
      </c>
      <c r="C49" s="114"/>
    </row>
    <row r="50" spans="2:3" ht="15.75" x14ac:dyDescent="0.25">
      <c r="B50" s="9" t="s">
        <v>36</v>
      </c>
      <c r="C50" s="71" t="s">
        <v>248</v>
      </c>
    </row>
    <row r="51" spans="2:3" ht="15.75" x14ac:dyDescent="0.25">
      <c r="B51" s="9" t="s">
        <v>37</v>
      </c>
      <c r="C51" s="26">
        <v>0</v>
      </c>
    </row>
    <row r="52" spans="2:3" ht="15.75" x14ac:dyDescent="0.25">
      <c r="B52" s="21" t="s">
        <v>38</v>
      </c>
      <c r="C52" s="26"/>
    </row>
    <row r="53" spans="2:3" ht="15.75" x14ac:dyDescent="0.25">
      <c r="B53" s="9" t="s">
        <v>39</v>
      </c>
      <c r="C53" s="13">
        <v>0</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99">
        <v>45077</v>
      </c>
    </row>
    <row r="115" spans="2:3" ht="15.75" x14ac:dyDescent="0.25">
      <c r="B115" s="9" t="s">
        <v>77</v>
      </c>
      <c r="C115" s="99">
        <v>45276</v>
      </c>
    </row>
    <row r="116" spans="2:3" ht="15.75" x14ac:dyDescent="0.25">
      <c r="B116" s="9" t="s">
        <v>78</v>
      </c>
      <c r="C116" s="59">
        <v>4</v>
      </c>
    </row>
    <row r="117" spans="2:3" ht="15.75" x14ac:dyDescent="0.25">
      <c r="B117" s="9" t="s">
        <v>79</v>
      </c>
      <c r="C117" s="41" t="s">
        <v>436</v>
      </c>
    </row>
    <row r="118" spans="2:3" ht="15.75" x14ac:dyDescent="0.25">
      <c r="B118" s="42"/>
      <c r="C118" s="43"/>
    </row>
    <row r="119" spans="2:3" ht="15.75" x14ac:dyDescent="0.25">
      <c r="B119" s="114" t="s">
        <v>80</v>
      </c>
      <c r="C119" s="114"/>
    </row>
    <row r="120" spans="2:3" ht="15.75" x14ac:dyDescent="0.25">
      <c r="B120" s="9" t="s">
        <v>81</v>
      </c>
      <c r="C120" s="13" t="s">
        <v>246</v>
      </c>
    </row>
    <row r="121" spans="2:3" ht="15.6" x14ac:dyDescent="0.3">
      <c r="B121" s="9" t="s">
        <v>82</v>
      </c>
      <c r="C121" s="13">
        <v>30</v>
      </c>
    </row>
    <row r="122" spans="2:3" ht="15.6" x14ac:dyDescent="0.3">
      <c r="B122" s="9" t="s">
        <v>83</v>
      </c>
      <c r="C122" s="41">
        <v>30</v>
      </c>
    </row>
    <row r="123" spans="2:3" ht="15.6" x14ac:dyDescent="0.3">
      <c r="B123" s="9" t="s">
        <v>84</v>
      </c>
      <c r="C123" s="59">
        <v>0</v>
      </c>
    </row>
    <row r="124" spans="2:3" ht="31.5" x14ac:dyDescent="0.25">
      <c r="B124" s="9" t="s">
        <v>85</v>
      </c>
      <c r="C124" s="59">
        <v>3</v>
      </c>
    </row>
    <row r="125" spans="2:3" ht="15.6" x14ac:dyDescent="0.3">
      <c r="B125" s="42"/>
      <c r="C125" s="43"/>
    </row>
    <row r="126" spans="2:3" x14ac:dyDescent="0.3">
      <c r="B126" s="114" t="s">
        <v>86</v>
      </c>
      <c r="C126" s="114"/>
    </row>
    <row r="127" spans="2:3" ht="15.75" x14ac:dyDescent="0.25">
      <c r="B127" s="9" t="s">
        <v>87</v>
      </c>
      <c r="C127" s="41" t="s">
        <v>249</v>
      </c>
    </row>
    <row r="128" spans="2:3" ht="15.6" x14ac:dyDescent="0.3">
      <c r="B128" s="9" t="s">
        <v>88</v>
      </c>
      <c r="C128" s="41" t="s">
        <v>151</v>
      </c>
    </row>
    <row r="129" spans="2:3" ht="15.6" x14ac:dyDescent="0.3">
      <c r="B129" s="9" t="s">
        <v>89</v>
      </c>
      <c r="C129" s="41" t="s">
        <v>184</v>
      </c>
    </row>
    <row r="130" spans="2:3" ht="15.6" x14ac:dyDescent="0.3">
      <c r="B130" s="10" t="s">
        <v>90</v>
      </c>
      <c r="C130" s="44">
        <v>0</v>
      </c>
    </row>
    <row r="131" spans="2:3" ht="15.6" x14ac:dyDescent="0.3">
      <c r="B131" s="9" t="s">
        <v>91</v>
      </c>
      <c r="C131" s="41" t="s">
        <v>163</v>
      </c>
    </row>
    <row r="132" spans="2:3" ht="15.6" x14ac:dyDescent="0.3">
      <c r="B132" s="9" t="s">
        <v>92</v>
      </c>
      <c r="C132" s="44">
        <v>2.89</v>
      </c>
    </row>
    <row r="133" spans="2:3" ht="15.6" x14ac:dyDescent="0.3">
      <c r="B133" s="9" t="s">
        <v>93</v>
      </c>
      <c r="C133" s="41" t="s">
        <v>176</v>
      </c>
    </row>
    <row r="134" spans="2:3" ht="15.6" x14ac:dyDescent="0.3">
      <c r="B134" s="9" t="s">
        <v>94</v>
      </c>
      <c r="C134" s="41" t="s">
        <v>250</v>
      </c>
    </row>
    <row r="135" spans="2:3" ht="15.6" x14ac:dyDescent="0.3">
      <c r="B135" s="9" t="s">
        <v>95</v>
      </c>
      <c r="C135" s="41" t="s">
        <v>251</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6" x14ac:dyDescent="0.35">
      <c r="B142" s="45" t="s">
        <v>100</v>
      </c>
      <c r="C142" s="46"/>
    </row>
    <row r="143" spans="2:3" ht="15.6" x14ac:dyDescent="0.35">
      <c r="B143" s="47" t="s">
        <v>101</v>
      </c>
      <c r="C143" s="46">
        <v>7.38</v>
      </c>
    </row>
    <row r="144" spans="2:3" ht="15.75" x14ac:dyDescent="0.25">
      <c r="B144" s="47" t="s">
        <v>102</v>
      </c>
      <c r="C144" s="46">
        <v>123.99</v>
      </c>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71.52</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Prigodne kr.radion.-PROG.IZDACI'!A1" display="KLIKNITE OVDJE I UNESITE PODATKE U TABLICU " xr:uid="{00000000-0004-0000-2600-000000000000}"/>
    <hyperlink ref="B104" location="'KGZ2'!A1" display="KLIKNITE OVDJE I UNESITE PODATKE U TABLICU " xr:uid="{00000000-0004-0000-2600-000001000000}"/>
    <hyperlink ref="B108" location="'KGZ1'!A1" display="KLIKNITE OVDJE I UNESITE PODATKE U TABLICU " xr:uid="{00000000-0004-0000-2600-000002000000}"/>
    <hyperlink ref="C14" r:id="rId1" xr:uid="{00000000-0004-0000-2600-000003000000}"/>
    <hyperlink ref="C50" r:id="rId2" display="http://www.ns-dubrava.hr/" xr:uid="{00000000-0004-0000-2600-000004000000}"/>
  </hyperlinks>
  <pageMargins left="0.25" right="0.25" top="0.75" bottom="0.75" header="0.3" footer="0.3"/>
  <pageSetup paperSize="9" scale="78" orientation="landscape" r:id="rId3"/>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2"/>
  <sheetViews>
    <sheetView showGridLines="0" showRowColHeaders="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SUM(Table23[[#This Row],[SREDSTVA GRADSKOG UREDA ZA KULTURU ]:[SREDSTVA IZ OSTALIH IZVORA]])</f>
        <v>0</v>
      </c>
    </row>
    <row r="6" spans="1:5" x14ac:dyDescent="0.25">
      <c r="A6" s="26" t="s">
        <v>122</v>
      </c>
      <c r="B6" s="47" t="s">
        <v>99</v>
      </c>
      <c r="C6" s="32"/>
      <c r="D6" s="32"/>
      <c r="E6" s="32">
        <f>SUM(Table23[[#This Row],[SREDSTVA GRADSKOG UREDA ZA KULTURU ]:[SREDSTVA IZ OSTALIH IZVORA]])</f>
        <v>0</v>
      </c>
    </row>
    <row r="7" spans="1:5" x14ac:dyDescent="0.25">
      <c r="A7" s="26" t="s">
        <v>123</v>
      </c>
      <c r="B7" s="47" t="s">
        <v>101</v>
      </c>
      <c r="C7" s="32"/>
      <c r="D7" s="32"/>
      <c r="E7" s="32">
        <f>SUM(Table23[[#This Row],[SREDSTVA GRADSKOG UREDA ZA KULTURU ]:[SREDSTVA IZ OSTALIH IZVORA]])</f>
        <v>0</v>
      </c>
    </row>
    <row r="8" spans="1:5" x14ac:dyDescent="0.25">
      <c r="A8" s="26" t="s">
        <v>124</v>
      </c>
      <c r="B8" s="47" t="s">
        <v>102</v>
      </c>
      <c r="C8" s="32"/>
      <c r="D8" s="32"/>
      <c r="E8" s="32">
        <f>SUM(Table23[[#This Row],[SREDSTVA GRADSKOG UREDA ZA KULTURU ]:[SREDSTVA IZ OSTALIH IZVORA]])</f>
        <v>0</v>
      </c>
    </row>
    <row r="9" spans="1:5" x14ac:dyDescent="0.25">
      <c r="A9" s="26" t="s">
        <v>125</v>
      </c>
      <c r="B9" s="47" t="s">
        <v>120</v>
      </c>
      <c r="C9" s="32"/>
      <c r="D9" s="32"/>
      <c r="E9" s="32">
        <f>SUM(Table23[[#This Row],[SREDSTVA GRADSKOG UREDA ZA KULTURU ]:[SREDSTVA IZ OSTALIH IZVORA]])</f>
        <v>0</v>
      </c>
    </row>
    <row r="10" spans="1:5" x14ac:dyDescent="0.25">
      <c r="A10" s="26" t="s">
        <v>126</v>
      </c>
      <c r="B10" s="47" t="s">
        <v>114</v>
      </c>
      <c r="C10" s="32"/>
      <c r="D10" s="32"/>
      <c r="E10" s="32">
        <f>SUM(Table23[[#This Row],[SREDSTVA GRADSKOG UREDA ZA KULTURU ]:[SREDSTVA IZ OSTALIH IZVORA]])</f>
        <v>0</v>
      </c>
    </row>
    <row r="11" spans="1:5" x14ac:dyDescent="0.25">
      <c r="A11" s="26" t="s">
        <v>127</v>
      </c>
      <c r="B11" s="47" t="s">
        <v>115</v>
      </c>
      <c r="C11" s="32"/>
      <c r="D11" s="32"/>
      <c r="E11" s="32">
        <f>SUM(Table23[[#This Row],[SREDSTVA GRADSKOG UREDA ZA KULTURU ]:[SREDSTVA IZ OSTALIH IZVORA]])</f>
        <v>0</v>
      </c>
    </row>
    <row r="12" spans="1:5" x14ac:dyDescent="0.25">
      <c r="A12" s="26" t="s">
        <v>128</v>
      </c>
      <c r="B12" s="47" t="s">
        <v>116</v>
      </c>
      <c r="C12" s="32"/>
      <c r="D12" s="32"/>
      <c r="E12" s="32">
        <f>SUM(Table23[[#This Row],[SREDSTVA GRADSKOG UREDA ZA KULTURU ]:[SREDSTVA IZ OSTALIH IZVORA]])</f>
        <v>0</v>
      </c>
    </row>
    <row r="13" spans="1:5" x14ac:dyDescent="0.25">
      <c r="A13" s="26" t="s">
        <v>129</v>
      </c>
      <c r="B13" s="47" t="s">
        <v>104</v>
      </c>
      <c r="C13" s="32"/>
      <c r="D13" s="32"/>
      <c r="E13" s="32">
        <f>SUM(Table23[[#This Row],[SREDSTVA GRADSKOG UREDA ZA KULTURU ]:[SREDSTVA IZ OSTALIH IZVORA]])</f>
        <v>0</v>
      </c>
    </row>
    <row r="14" spans="1:5" x14ac:dyDescent="0.25">
      <c r="A14" s="26" t="s">
        <v>130</v>
      </c>
      <c r="B14" s="47" t="s">
        <v>105</v>
      </c>
      <c r="C14" s="32"/>
      <c r="D14" s="32"/>
      <c r="E14" s="32">
        <f>SUM(Table23[[#This Row],[SREDSTVA GRADSKOG UREDA ZA KULTURU ]:[SREDSTVA IZ OSTALIH IZVORA]])</f>
        <v>0</v>
      </c>
    </row>
    <row r="15" spans="1:5" x14ac:dyDescent="0.25">
      <c r="A15" s="26" t="s">
        <v>131</v>
      </c>
      <c r="B15" s="47" t="s">
        <v>106</v>
      </c>
      <c r="C15" s="46">
        <v>1300</v>
      </c>
      <c r="D15" s="32">
        <v>94.7</v>
      </c>
      <c r="E15" s="32">
        <f>SUM(Table23[[#This Row],[SREDSTVA GRADSKOG UREDA ZA KULTURU ]:[SREDSTVA IZ OSTALIH IZVORA]])</f>
        <v>1394.7</v>
      </c>
    </row>
    <row r="16" spans="1:5" x14ac:dyDescent="0.25">
      <c r="A16" s="26" t="s">
        <v>132</v>
      </c>
      <c r="B16" s="47" t="s">
        <v>107</v>
      </c>
      <c r="C16" s="32"/>
      <c r="D16" s="32"/>
      <c r="E16" s="32">
        <f>SUM(Table23[[#This Row],[SREDSTVA GRADSKOG UREDA ZA KULTURU ]:[SREDSTVA IZ OSTALIH IZVORA]])</f>
        <v>0</v>
      </c>
    </row>
    <row r="17" spans="1:5" x14ac:dyDescent="0.25">
      <c r="A17" s="26" t="s">
        <v>133</v>
      </c>
      <c r="B17" s="47" t="s">
        <v>119</v>
      </c>
      <c r="C17" s="32"/>
      <c r="D17" s="32"/>
      <c r="E17" s="32">
        <f>SUM(Table23[[#This Row],[SREDSTVA GRADSKOG UREDA ZA KULTURU ]:[SREDSTVA IZ OSTALIH IZVORA]])</f>
        <v>0</v>
      </c>
    </row>
    <row r="18" spans="1:5" x14ac:dyDescent="0.25">
      <c r="A18" s="26" t="s">
        <v>134</v>
      </c>
      <c r="B18" s="47" t="s">
        <v>109</v>
      </c>
      <c r="C18" s="32"/>
      <c r="D18" s="32"/>
      <c r="E18" s="32">
        <f>SUM(Table23[[#This Row],[SREDSTVA GRADSKOG UREDA ZA KULTURU ]:[SREDSTVA IZ OSTALIH IZVORA]])</f>
        <v>0</v>
      </c>
    </row>
    <row r="19" spans="1:5" x14ac:dyDescent="0.25">
      <c r="A19" s="26" t="s">
        <v>135</v>
      </c>
      <c r="B19" s="47" t="s">
        <v>118</v>
      </c>
      <c r="C19" s="32"/>
      <c r="D19" s="32"/>
      <c r="E19" s="32">
        <f>SUM(Table23[[#This Row],[SREDSTVA GRADSKOG UREDA ZA KULTURU ]:[SREDSTVA IZ OSTALIH IZVORA]])</f>
        <v>0</v>
      </c>
    </row>
    <row r="20" spans="1:5" x14ac:dyDescent="0.25">
      <c r="A20" s="26" t="s">
        <v>136</v>
      </c>
      <c r="B20" s="47" t="s">
        <v>117</v>
      </c>
      <c r="C20" s="33"/>
      <c r="D20" s="33"/>
      <c r="E20" s="33">
        <f>SUM(Table23[[#This Row],[SREDSTVA GRADSKOG UREDA ZA KULTURU ]:[SREDSTVA IZ OSTALIH IZVORA]])</f>
        <v>0</v>
      </c>
    </row>
    <row r="21" spans="1:5" x14ac:dyDescent="0.25">
      <c r="A21" s="26" t="s">
        <v>137</v>
      </c>
      <c r="B21" s="47" t="s">
        <v>108</v>
      </c>
      <c r="C21" s="32"/>
      <c r="D21" s="32"/>
      <c r="E21" s="32">
        <f>SUM(Table23[[#This Row],[SREDSTVA GRADSKOG UREDA ZA KULTURU ]:[SREDSTVA IZ OSTALIH IZVORA]])</f>
        <v>0</v>
      </c>
    </row>
    <row r="22" spans="1:5" x14ac:dyDescent="0.25">
      <c r="A22" s="18" t="s">
        <v>47</v>
      </c>
      <c r="C22" s="34"/>
      <c r="D22" s="34"/>
      <c r="E22" s="35">
        <f>SUBTOTAL(109,Table23[UKUPNO])</f>
        <v>1394.7</v>
      </c>
    </row>
  </sheetData>
  <pageMargins left="0.7" right="0.7" top="0.75" bottom="0.75" header="0.3" footer="0.3"/>
  <drawing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E22"/>
  <sheetViews>
    <sheetView showGridLines="0" showRowColHeaders="0" zoomScale="69" zoomScaleNormal="69"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46"/>
      <c r="D5" s="46"/>
      <c r="E5" s="32">
        <f>SUM(Table221[[#This Row],[SREDSTVA GRADSKOG UREDA ZA KULTURU ]:[SREDSTVA IZ OSTALIH IZVORA]])</f>
        <v>0</v>
      </c>
    </row>
    <row r="6" spans="1:5" x14ac:dyDescent="0.25">
      <c r="A6" s="26" t="s">
        <v>122</v>
      </c>
      <c r="B6" s="47" t="s">
        <v>99</v>
      </c>
      <c r="C6" s="46"/>
      <c r="D6" s="46"/>
      <c r="E6" s="32">
        <f>SUM(Table221[[#This Row],[SREDSTVA GRADSKOG UREDA ZA KULTURU ]:[SREDSTVA IZ OSTALIH IZVORA]])</f>
        <v>0</v>
      </c>
    </row>
    <row r="7" spans="1:5" x14ac:dyDescent="0.25">
      <c r="A7" s="26" t="s">
        <v>123</v>
      </c>
      <c r="B7" s="47" t="s">
        <v>101</v>
      </c>
      <c r="C7" s="46">
        <v>7.38</v>
      </c>
      <c r="D7" s="46"/>
      <c r="E7" s="32">
        <f>SUM(Table221[[#This Row],[SREDSTVA GRADSKOG UREDA ZA KULTURU ]:[SREDSTVA IZ OSTALIH IZVORA]])</f>
        <v>7.38</v>
      </c>
    </row>
    <row r="8" spans="1:5" x14ac:dyDescent="0.25">
      <c r="A8" s="26" t="s">
        <v>124</v>
      </c>
      <c r="B8" s="47" t="s">
        <v>102</v>
      </c>
      <c r="C8" s="46">
        <v>121.1</v>
      </c>
      <c r="D8" s="46">
        <v>2.89</v>
      </c>
      <c r="E8" s="32">
        <f>SUM(Table221[[#This Row],[SREDSTVA GRADSKOG UREDA ZA KULTURU ]:[SREDSTVA IZ OSTALIH IZVORA]])</f>
        <v>123.99</v>
      </c>
    </row>
    <row r="9" spans="1:5" x14ac:dyDescent="0.25">
      <c r="A9" s="26" t="s">
        <v>125</v>
      </c>
      <c r="B9" s="47" t="s">
        <v>120</v>
      </c>
      <c r="C9" s="46"/>
      <c r="D9" s="46"/>
      <c r="E9" s="32">
        <f>SUM(Table221[[#This Row],[SREDSTVA GRADSKOG UREDA ZA KULTURU ]:[SREDSTVA IZ OSTALIH IZVORA]])</f>
        <v>0</v>
      </c>
    </row>
    <row r="10" spans="1:5" x14ac:dyDescent="0.25">
      <c r="A10" s="26" t="s">
        <v>126</v>
      </c>
      <c r="B10" s="47" t="s">
        <v>114</v>
      </c>
      <c r="C10" s="46"/>
      <c r="D10" s="46"/>
      <c r="E10" s="32">
        <f>SUM(Table221[[#This Row],[SREDSTVA GRADSKOG UREDA ZA KULTURU ]:[SREDSTVA IZ OSTALIH IZVORA]])</f>
        <v>0</v>
      </c>
    </row>
    <row r="11" spans="1:5" x14ac:dyDescent="0.25">
      <c r="A11" s="26" t="s">
        <v>127</v>
      </c>
      <c r="B11" s="47" t="s">
        <v>115</v>
      </c>
      <c r="C11" s="46"/>
      <c r="D11" s="46"/>
      <c r="E11" s="32">
        <f>SUM(Table221[[#This Row],[SREDSTVA GRADSKOG UREDA ZA KULTURU ]:[SREDSTVA IZ OSTALIH IZVORA]])</f>
        <v>0</v>
      </c>
    </row>
    <row r="12" spans="1:5" x14ac:dyDescent="0.25">
      <c r="A12" s="26" t="s">
        <v>128</v>
      </c>
      <c r="B12" s="47" t="s">
        <v>116</v>
      </c>
      <c r="C12" s="46"/>
      <c r="D12" s="46"/>
      <c r="E12" s="32">
        <f>SUM(Table221[[#This Row],[SREDSTVA GRADSKOG UREDA ZA KULTURU ]:[SREDSTVA IZ OSTALIH IZVORA]])</f>
        <v>0</v>
      </c>
    </row>
    <row r="13" spans="1:5" x14ac:dyDescent="0.25">
      <c r="A13" s="26" t="s">
        <v>129</v>
      </c>
      <c r="B13" s="47" t="s">
        <v>104</v>
      </c>
      <c r="C13" s="46"/>
      <c r="D13" s="46"/>
      <c r="E13" s="32">
        <f>SUM(Table221[[#This Row],[SREDSTVA GRADSKOG UREDA ZA KULTURU ]:[SREDSTVA IZ OSTALIH IZVORA]])</f>
        <v>0</v>
      </c>
    </row>
    <row r="14" spans="1:5" x14ac:dyDescent="0.25">
      <c r="A14" s="26" t="s">
        <v>130</v>
      </c>
      <c r="B14" s="47" t="s">
        <v>105</v>
      </c>
      <c r="C14" s="46"/>
      <c r="D14" s="46"/>
      <c r="E14" s="32">
        <f>SUM(Table221[[#This Row],[SREDSTVA GRADSKOG UREDA ZA KULTURU ]:[SREDSTVA IZ OSTALIH IZVORA]])</f>
        <v>0</v>
      </c>
    </row>
    <row r="15" spans="1:5" x14ac:dyDescent="0.25">
      <c r="A15" s="26" t="s">
        <v>131</v>
      </c>
      <c r="B15" s="47" t="s">
        <v>106</v>
      </c>
      <c r="C15" s="46">
        <v>71.52</v>
      </c>
      <c r="D15" s="46"/>
      <c r="E15" s="32">
        <f>SUM(Table221[[#This Row],[SREDSTVA GRADSKOG UREDA ZA KULTURU ]:[SREDSTVA IZ OSTALIH IZVORA]])</f>
        <v>71.52</v>
      </c>
    </row>
    <row r="16" spans="1:5" x14ac:dyDescent="0.25">
      <c r="A16" s="26" t="s">
        <v>132</v>
      </c>
      <c r="B16" s="47" t="s">
        <v>107</v>
      </c>
      <c r="C16" s="46"/>
      <c r="D16" s="46"/>
      <c r="E16" s="32">
        <f>SUM(Table221[[#This Row],[SREDSTVA GRADSKOG UREDA ZA KULTURU ]:[SREDSTVA IZ OSTALIH IZVORA]])</f>
        <v>0</v>
      </c>
    </row>
    <row r="17" spans="1:5" x14ac:dyDescent="0.25">
      <c r="A17" s="26" t="s">
        <v>133</v>
      </c>
      <c r="B17" s="47" t="s">
        <v>119</v>
      </c>
      <c r="C17" s="46"/>
      <c r="D17" s="46"/>
      <c r="E17" s="32">
        <f>SUM(Table221[[#This Row],[SREDSTVA GRADSKOG UREDA ZA KULTURU ]:[SREDSTVA IZ OSTALIH IZVORA]])</f>
        <v>0</v>
      </c>
    </row>
    <row r="18" spans="1:5" x14ac:dyDescent="0.25">
      <c r="A18" s="26" t="s">
        <v>134</v>
      </c>
      <c r="B18" s="47" t="s">
        <v>109</v>
      </c>
      <c r="C18" s="46"/>
      <c r="D18" s="46"/>
      <c r="E18" s="32">
        <f>SUM(Table221[[#This Row],[SREDSTVA GRADSKOG UREDA ZA KULTURU ]:[SREDSTVA IZ OSTALIH IZVORA]])</f>
        <v>0</v>
      </c>
    </row>
    <row r="19" spans="1:5" x14ac:dyDescent="0.25">
      <c r="A19" s="26" t="s">
        <v>135</v>
      </c>
      <c r="B19" s="47" t="s">
        <v>118</v>
      </c>
      <c r="C19" s="46"/>
      <c r="D19" s="46"/>
      <c r="E19" s="32">
        <f>SUM(Table221[[#This Row],[SREDSTVA GRADSKOG UREDA ZA KULTURU ]:[SREDSTVA IZ OSTALIH IZVORA]])</f>
        <v>0</v>
      </c>
    </row>
    <row r="20" spans="1:5" x14ac:dyDescent="0.25">
      <c r="A20" s="26" t="s">
        <v>136</v>
      </c>
      <c r="B20" s="47" t="s">
        <v>117</v>
      </c>
      <c r="C20" s="87"/>
      <c r="D20" s="87"/>
      <c r="E20" s="33">
        <f>SUM(Table221[[#This Row],[SREDSTVA GRADSKOG UREDA ZA KULTURU ]:[SREDSTVA IZ OSTALIH IZVORA]])</f>
        <v>0</v>
      </c>
    </row>
    <row r="21" spans="1:5" x14ac:dyDescent="0.25">
      <c r="A21" s="26" t="s">
        <v>137</v>
      </c>
      <c r="B21" s="47" t="s">
        <v>108</v>
      </c>
      <c r="C21" s="46"/>
      <c r="D21" s="46"/>
      <c r="E21" s="32">
        <f>SUM(Table221[[#This Row],[SREDSTVA GRADSKOG UREDA ZA KULTURU ]:[SREDSTVA IZ OSTALIH IZVORA]])</f>
        <v>0</v>
      </c>
    </row>
    <row r="22" spans="1:5" x14ac:dyDescent="0.25">
      <c r="A22" s="79" t="s">
        <v>47</v>
      </c>
      <c r="B22" s="79"/>
      <c r="C22" s="80"/>
      <c r="D22" s="80"/>
      <c r="E22" s="81">
        <f>SUBTOTAL(109,Table221[UKUPNO])</f>
        <v>202.89</v>
      </c>
    </row>
  </sheetData>
  <pageMargins left="0.7" right="0.7" top="0.75" bottom="0.75" header="0.3" footer="0.3"/>
  <drawing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249977111117893"/>
  </sheetPr>
  <dimension ref="B3:E160"/>
  <sheetViews>
    <sheetView zoomScale="69" zoomScaleNormal="69" workbookViewId="0">
      <pane ySplit="5" topLeftCell="A126"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3" t="s">
        <v>252</v>
      </c>
    </row>
    <row r="18" spans="2:3" ht="15.75" x14ac:dyDescent="0.25">
      <c r="B18" s="9" t="s">
        <v>12</v>
      </c>
      <c r="C18" s="13" t="s">
        <v>178</v>
      </c>
    </row>
    <row r="19" spans="2:3" ht="15.75" x14ac:dyDescent="0.25">
      <c r="B19" s="9" t="s">
        <v>13</v>
      </c>
      <c r="C19" s="41" t="s">
        <v>437</v>
      </c>
    </row>
    <row r="20" spans="2:3" ht="15.75" x14ac:dyDescent="0.25">
      <c r="B20" s="9" t="s">
        <v>14</v>
      </c>
      <c r="C20" s="66">
        <v>49</v>
      </c>
    </row>
    <row r="21" spans="2:3" ht="15.75" x14ac:dyDescent="0.25">
      <c r="B21" s="9" t="s">
        <v>15</v>
      </c>
      <c r="C21" s="66">
        <v>4</v>
      </c>
    </row>
    <row r="22" spans="2:3" ht="15" customHeight="1" x14ac:dyDescent="0.25">
      <c r="B22" s="15"/>
    </row>
    <row r="23" spans="2:3" ht="23.25" customHeight="1" x14ac:dyDescent="0.25">
      <c r="B23" s="117" t="s">
        <v>16</v>
      </c>
      <c r="C23" s="117"/>
    </row>
    <row r="24" spans="2:3" ht="312.75" customHeight="1" x14ac:dyDescent="0.25">
      <c r="B24" s="16" t="s">
        <v>17</v>
      </c>
      <c r="C24" s="56" t="s">
        <v>438</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400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400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5</v>
      </c>
    </row>
    <row r="45" spans="2:4" ht="15.75" x14ac:dyDescent="0.25">
      <c r="B45" s="9" t="s">
        <v>32</v>
      </c>
      <c r="C45" s="26" t="s">
        <v>147</v>
      </c>
    </row>
    <row r="46" spans="2:4" ht="15.75" x14ac:dyDescent="0.25">
      <c r="B46" s="9" t="s">
        <v>33</v>
      </c>
      <c r="C46" s="70">
        <v>49</v>
      </c>
    </row>
    <row r="47" spans="2:4" ht="15.75" x14ac:dyDescent="0.25">
      <c r="B47" s="9" t="s">
        <v>34</v>
      </c>
      <c r="C47" s="27">
        <v>0</v>
      </c>
    </row>
    <row r="48" spans="2:4" ht="11.25" customHeight="1" x14ac:dyDescent="0.25">
      <c r="B48" s="28"/>
    </row>
    <row r="49" spans="2:3" ht="22.5" customHeight="1" x14ac:dyDescent="0.25">
      <c r="B49" s="114" t="s">
        <v>35</v>
      </c>
      <c r="C49" s="114"/>
    </row>
    <row r="50" spans="2:3" ht="15.75" x14ac:dyDescent="0.25">
      <c r="B50" s="9" t="s">
        <v>36</v>
      </c>
      <c r="C50" s="71" t="s">
        <v>253</v>
      </c>
    </row>
    <row r="51" spans="2:3" ht="15.75" x14ac:dyDescent="0.25">
      <c r="B51" s="9" t="s">
        <v>37</v>
      </c>
      <c r="C51" s="26">
        <v>0</v>
      </c>
    </row>
    <row r="52" spans="2:3" ht="15.75" x14ac:dyDescent="0.25">
      <c r="B52" s="21" t="s">
        <v>38</v>
      </c>
      <c r="C52" s="26"/>
    </row>
    <row r="53" spans="2:3" ht="15.75" x14ac:dyDescent="0.25">
      <c r="B53" s="9" t="s">
        <v>39</v>
      </c>
      <c r="C53" s="26">
        <v>8</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99">
        <v>45055</v>
      </c>
    </row>
    <row r="115" spans="2:3" ht="15.75" x14ac:dyDescent="0.25">
      <c r="B115" s="9" t="s">
        <v>77</v>
      </c>
      <c r="C115" s="99">
        <v>45265</v>
      </c>
    </row>
    <row r="116" spans="2:3" ht="15.75" x14ac:dyDescent="0.25">
      <c r="B116" s="9" t="s">
        <v>78</v>
      </c>
      <c r="C116" s="59">
        <v>5</v>
      </c>
    </row>
    <row r="117" spans="2:3" ht="15.75" x14ac:dyDescent="0.25">
      <c r="B117" s="9" t="s">
        <v>79</v>
      </c>
      <c r="C117" s="13" t="s">
        <v>254</v>
      </c>
    </row>
    <row r="118" spans="2:3" ht="15.75" x14ac:dyDescent="0.25">
      <c r="B118" s="42"/>
      <c r="C118" s="43"/>
    </row>
    <row r="119" spans="2:3" ht="15.75" x14ac:dyDescent="0.25">
      <c r="B119" s="114" t="s">
        <v>80</v>
      </c>
      <c r="C119" s="114"/>
    </row>
    <row r="120" spans="2:3" ht="15.75" x14ac:dyDescent="0.25">
      <c r="B120" s="9" t="s">
        <v>81</v>
      </c>
      <c r="C120" s="41" t="s">
        <v>178</v>
      </c>
    </row>
    <row r="121" spans="2:3" ht="15.75" x14ac:dyDescent="0.25">
      <c r="B121" s="9" t="s">
        <v>82</v>
      </c>
      <c r="C121" s="41">
        <v>0</v>
      </c>
    </row>
    <row r="122" spans="2:3" ht="15.75" x14ac:dyDescent="0.25">
      <c r="B122" s="9" t="s">
        <v>83</v>
      </c>
      <c r="C122" s="41">
        <v>0</v>
      </c>
    </row>
    <row r="123" spans="2:3" ht="15.75" x14ac:dyDescent="0.25">
      <c r="B123" s="9" t="s">
        <v>84</v>
      </c>
      <c r="C123" s="59">
        <v>49</v>
      </c>
    </row>
    <row r="124" spans="2:3" ht="31.5" x14ac:dyDescent="0.25">
      <c r="B124" s="9" t="s">
        <v>85</v>
      </c>
      <c r="C124" s="59">
        <v>4</v>
      </c>
    </row>
    <row r="125" spans="2:3" ht="15.75" x14ac:dyDescent="0.25">
      <c r="B125" s="42"/>
      <c r="C125" s="43"/>
    </row>
    <row r="126" spans="2:3" ht="15.75" x14ac:dyDescent="0.25">
      <c r="B126" s="114" t="s">
        <v>86</v>
      </c>
      <c r="C126" s="114"/>
    </row>
    <row r="127" spans="2:3" ht="15.75" x14ac:dyDescent="0.25">
      <c r="B127" s="9" t="s">
        <v>87</v>
      </c>
      <c r="C127" s="41" t="s">
        <v>163</v>
      </c>
    </row>
    <row r="128" spans="2:3" ht="15.75" x14ac:dyDescent="0.25">
      <c r="B128" s="9" t="s">
        <v>88</v>
      </c>
      <c r="C128" s="41" t="s">
        <v>151</v>
      </c>
    </row>
    <row r="129" spans="2:3" ht="15.75" x14ac:dyDescent="0.25">
      <c r="B129" s="9" t="s">
        <v>89</v>
      </c>
      <c r="C129" s="41" t="s">
        <v>184</v>
      </c>
    </row>
    <row r="130" spans="2:3" ht="15.6" x14ac:dyDescent="0.3">
      <c r="B130" s="10" t="s">
        <v>90</v>
      </c>
      <c r="C130" s="44">
        <v>0</v>
      </c>
    </row>
    <row r="131" spans="2:3" ht="15.6" x14ac:dyDescent="0.3">
      <c r="B131" s="9" t="s">
        <v>91</v>
      </c>
      <c r="C131" s="41" t="s">
        <v>184</v>
      </c>
    </row>
    <row r="132" spans="2:3" ht="15.6" x14ac:dyDescent="0.3">
      <c r="B132" s="9" t="s">
        <v>92</v>
      </c>
      <c r="C132" s="44">
        <v>0</v>
      </c>
    </row>
    <row r="133" spans="2:3" ht="15.6" x14ac:dyDescent="0.3">
      <c r="B133" s="9" t="s">
        <v>93</v>
      </c>
      <c r="C133" s="41" t="s">
        <v>147</v>
      </c>
    </row>
    <row r="134" spans="2:3" ht="15.6" x14ac:dyDescent="0.3">
      <c r="B134" s="9" t="s">
        <v>94</v>
      </c>
      <c r="C134" s="13" t="s">
        <v>255</v>
      </c>
    </row>
    <row r="135" spans="2:3" ht="15.6" x14ac:dyDescent="0.3">
      <c r="B135" s="9" t="s">
        <v>95</v>
      </c>
      <c r="C135" s="41" t="s">
        <v>256</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v>18.100000000000001</v>
      </c>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v>8.48</v>
      </c>
    </row>
    <row r="151" spans="2:3" ht="15.75" x14ac:dyDescent="0.25">
      <c r="B151" s="47" t="s">
        <v>105</v>
      </c>
      <c r="C151" s="46"/>
    </row>
    <row r="152" spans="2:3" ht="15.75" x14ac:dyDescent="0.25">
      <c r="B152" s="47" t="s">
        <v>106</v>
      </c>
      <c r="C152" s="46">
        <v>373.42</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Slušaj ovo-PROG.IZDACI'!A1" display="KLIKNITE OVDJE I UNESITE PODATKE U TABLICU " xr:uid="{00000000-0004-0000-2800-000000000000}"/>
    <hyperlink ref="B104" location="'KGZ2'!A1" display="KLIKNITE OVDJE I UNESITE PODATKE U TABLICU " xr:uid="{00000000-0004-0000-2800-000001000000}"/>
    <hyperlink ref="B108" location="'KGZ1'!A1" display="KLIKNITE OVDJE I UNESITE PODATKE U TABLICU " xr:uid="{00000000-0004-0000-2800-000002000000}"/>
    <hyperlink ref="C14" r:id="rId1" xr:uid="{00000000-0004-0000-2800-000003000000}"/>
    <hyperlink ref="C50" r:id="rId2" display="http://www.ns-dubrava.hr/" xr:uid="{00000000-0004-0000-2800-000004000000}"/>
  </hyperlinks>
  <pageMargins left="0.25" right="0.25" top="0.75" bottom="0.75" header="0.3" footer="0.3"/>
  <pageSetup paperSize="9" scale="78" orientation="landscape" r:id="rId3"/>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E22"/>
  <sheetViews>
    <sheetView showGridLines="0" showRowColHeaders="0" zoomScale="62" zoomScaleNormal="62"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46"/>
      <c r="D5" s="32"/>
      <c r="E5" s="32">
        <f>SUM(Table222[[#This Row],[SREDSTVA GRADSKOG UREDA ZA KULTURU ]:[SREDSTVA IZ OSTALIH IZVORA]])</f>
        <v>0</v>
      </c>
    </row>
    <row r="6" spans="1:5" x14ac:dyDescent="0.25">
      <c r="A6" s="26" t="s">
        <v>122</v>
      </c>
      <c r="B6" s="47" t="s">
        <v>99</v>
      </c>
      <c r="C6" s="46"/>
      <c r="D6" s="32"/>
      <c r="E6" s="32">
        <f>SUM(Table222[[#This Row],[SREDSTVA GRADSKOG UREDA ZA KULTURU ]:[SREDSTVA IZ OSTALIH IZVORA]])</f>
        <v>0</v>
      </c>
    </row>
    <row r="7" spans="1:5" x14ac:dyDescent="0.25">
      <c r="A7" s="26" t="s">
        <v>123</v>
      </c>
      <c r="B7" s="47" t="s">
        <v>101</v>
      </c>
      <c r="C7" s="46">
        <v>18.100000000000001</v>
      </c>
      <c r="D7" s="32"/>
      <c r="E7" s="32">
        <f>SUM(Table222[[#This Row],[SREDSTVA GRADSKOG UREDA ZA KULTURU ]:[SREDSTVA IZ OSTALIH IZVORA]])</f>
        <v>18.100000000000001</v>
      </c>
    </row>
    <row r="8" spans="1:5" x14ac:dyDescent="0.25">
      <c r="A8" s="26" t="s">
        <v>124</v>
      </c>
      <c r="B8" s="47" t="s">
        <v>102</v>
      </c>
      <c r="C8" s="46"/>
      <c r="D8" s="32"/>
      <c r="E8" s="32">
        <f>SUM(Table222[[#This Row],[SREDSTVA GRADSKOG UREDA ZA KULTURU ]:[SREDSTVA IZ OSTALIH IZVORA]])</f>
        <v>0</v>
      </c>
    </row>
    <row r="9" spans="1:5" x14ac:dyDescent="0.25">
      <c r="A9" s="26" t="s">
        <v>125</v>
      </c>
      <c r="B9" s="47" t="s">
        <v>120</v>
      </c>
      <c r="C9" s="46"/>
      <c r="D9" s="32"/>
      <c r="E9" s="32">
        <f>SUM(Table222[[#This Row],[SREDSTVA GRADSKOG UREDA ZA KULTURU ]:[SREDSTVA IZ OSTALIH IZVORA]])</f>
        <v>0</v>
      </c>
    </row>
    <row r="10" spans="1:5" x14ac:dyDescent="0.25">
      <c r="A10" s="26" t="s">
        <v>126</v>
      </c>
      <c r="B10" s="47" t="s">
        <v>114</v>
      </c>
      <c r="C10" s="46"/>
      <c r="D10" s="32"/>
      <c r="E10" s="32">
        <f>SUM(Table222[[#This Row],[SREDSTVA GRADSKOG UREDA ZA KULTURU ]:[SREDSTVA IZ OSTALIH IZVORA]])</f>
        <v>0</v>
      </c>
    </row>
    <row r="11" spans="1:5" x14ac:dyDescent="0.25">
      <c r="A11" s="26" t="s">
        <v>127</v>
      </c>
      <c r="B11" s="47" t="s">
        <v>115</v>
      </c>
      <c r="C11" s="46"/>
      <c r="D11" s="32"/>
      <c r="E11" s="32">
        <f>SUM(Table222[[#This Row],[SREDSTVA GRADSKOG UREDA ZA KULTURU ]:[SREDSTVA IZ OSTALIH IZVORA]])</f>
        <v>0</v>
      </c>
    </row>
    <row r="12" spans="1:5" x14ac:dyDescent="0.25">
      <c r="A12" s="26" t="s">
        <v>128</v>
      </c>
      <c r="B12" s="47" t="s">
        <v>116</v>
      </c>
      <c r="C12" s="46"/>
      <c r="D12" s="32"/>
      <c r="E12" s="32">
        <f>SUM(Table222[[#This Row],[SREDSTVA GRADSKOG UREDA ZA KULTURU ]:[SREDSTVA IZ OSTALIH IZVORA]])</f>
        <v>0</v>
      </c>
    </row>
    <row r="13" spans="1:5" x14ac:dyDescent="0.25">
      <c r="A13" s="26" t="s">
        <v>129</v>
      </c>
      <c r="B13" s="47" t="s">
        <v>104</v>
      </c>
      <c r="C13" s="46">
        <v>8.48</v>
      </c>
      <c r="D13" s="32"/>
      <c r="E13" s="32">
        <f>SUM(Table222[[#This Row],[SREDSTVA GRADSKOG UREDA ZA KULTURU ]:[SREDSTVA IZ OSTALIH IZVORA]])</f>
        <v>8.48</v>
      </c>
    </row>
    <row r="14" spans="1:5" x14ac:dyDescent="0.25">
      <c r="A14" s="26" t="s">
        <v>130</v>
      </c>
      <c r="B14" s="47" t="s">
        <v>105</v>
      </c>
      <c r="C14" s="46"/>
      <c r="D14" s="32"/>
      <c r="E14" s="32">
        <f>SUM(Table222[[#This Row],[SREDSTVA GRADSKOG UREDA ZA KULTURU ]:[SREDSTVA IZ OSTALIH IZVORA]])</f>
        <v>0</v>
      </c>
    </row>
    <row r="15" spans="1:5" x14ac:dyDescent="0.25">
      <c r="A15" s="26" t="s">
        <v>131</v>
      </c>
      <c r="B15" s="47" t="s">
        <v>106</v>
      </c>
      <c r="C15" s="46">
        <v>373.42</v>
      </c>
      <c r="D15" s="32"/>
      <c r="E15" s="32">
        <f>SUM(Table222[[#This Row],[SREDSTVA GRADSKOG UREDA ZA KULTURU ]:[SREDSTVA IZ OSTALIH IZVORA]])</f>
        <v>373.42</v>
      </c>
    </row>
    <row r="16" spans="1:5" x14ac:dyDescent="0.25">
      <c r="A16" s="26" t="s">
        <v>132</v>
      </c>
      <c r="B16" s="47" t="s">
        <v>107</v>
      </c>
      <c r="C16" s="46"/>
      <c r="D16" s="32"/>
      <c r="E16" s="32">
        <f>SUM(Table222[[#This Row],[SREDSTVA GRADSKOG UREDA ZA KULTURU ]:[SREDSTVA IZ OSTALIH IZVORA]])</f>
        <v>0</v>
      </c>
    </row>
    <row r="17" spans="1:5" x14ac:dyDescent="0.25">
      <c r="A17" s="26" t="s">
        <v>133</v>
      </c>
      <c r="B17" s="47" t="s">
        <v>119</v>
      </c>
      <c r="C17" s="46"/>
      <c r="D17" s="32"/>
      <c r="E17" s="32">
        <f>SUM(Table222[[#This Row],[SREDSTVA GRADSKOG UREDA ZA KULTURU ]:[SREDSTVA IZ OSTALIH IZVORA]])</f>
        <v>0</v>
      </c>
    </row>
    <row r="18" spans="1:5" x14ac:dyDescent="0.25">
      <c r="A18" s="26" t="s">
        <v>134</v>
      </c>
      <c r="B18" s="47" t="s">
        <v>109</v>
      </c>
      <c r="C18" s="46"/>
      <c r="D18" s="32"/>
      <c r="E18" s="32">
        <f>SUM(Table222[[#This Row],[SREDSTVA GRADSKOG UREDA ZA KULTURU ]:[SREDSTVA IZ OSTALIH IZVORA]])</f>
        <v>0</v>
      </c>
    </row>
    <row r="19" spans="1:5" x14ac:dyDescent="0.25">
      <c r="A19" s="26" t="s">
        <v>135</v>
      </c>
      <c r="B19" s="47" t="s">
        <v>118</v>
      </c>
      <c r="C19" s="46"/>
      <c r="D19" s="32"/>
      <c r="E19" s="32">
        <f>SUM(Table222[[#This Row],[SREDSTVA GRADSKOG UREDA ZA KULTURU ]:[SREDSTVA IZ OSTALIH IZVORA]])</f>
        <v>0</v>
      </c>
    </row>
    <row r="20" spans="1:5" x14ac:dyDescent="0.25">
      <c r="A20" s="26" t="s">
        <v>136</v>
      </c>
      <c r="B20" s="47" t="s">
        <v>117</v>
      </c>
      <c r="C20" s="87"/>
      <c r="D20" s="33"/>
      <c r="E20" s="33">
        <f>SUM(Table222[[#This Row],[SREDSTVA GRADSKOG UREDA ZA KULTURU ]:[SREDSTVA IZ OSTALIH IZVORA]])</f>
        <v>0</v>
      </c>
    </row>
    <row r="21" spans="1:5" x14ac:dyDescent="0.25">
      <c r="A21" s="26" t="s">
        <v>137</v>
      </c>
      <c r="B21" s="47" t="s">
        <v>108</v>
      </c>
      <c r="C21" s="46"/>
      <c r="D21" s="32"/>
      <c r="E21" s="32">
        <f>SUM(Table222[[#This Row],[SREDSTVA GRADSKOG UREDA ZA KULTURU ]:[SREDSTVA IZ OSTALIH IZVORA]])</f>
        <v>0</v>
      </c>
    </row>
    <row r="22" spans="1:5" x14ac:dyDescent="0.25">
      <c r="A22" s="79" t="s">
        <v>47</v>
      </c>
      <c r="B22" s="79"/>
      <c r="C22" s="80"/>
      <c r="D22" s="80"/>
      <c r="E22" s="81">
        <f>SUBTOTAL(109,Table222[UKUPNO])</f>
        <v>400</v>
      </c>
    </row>
  </sheetData>
  <pageMargins left="0.7" right="0.7" top="0.75" bottom="0.75" header="0.3" footer="0.3"/>
  <drawing r:id="rId1"/>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8" tint="-0.249977111117893"/>
  </sheetPr>
  <dimension ref="B3:E160"/>
  <sheetViews>
    <sheetView zoomScale="57" zoomScaleNormal="57" workbookViewId="0">
      <pane ySplit="5" topLeftCell="A105"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257</v>
      </c>
    </row>
    <row r="18" spans="2:3" ht="15.75" x14ac:dyDescent="0.25">
      <c r="B18" s="9" t="s">
        <v>12</v>
      </c>
      <c r="C18" s="14" t="s">
        <v>192</v>
      </c>
    </row>
    <row r="19" spans="2:3" ht="15.75" x14ac:dyDescent="0.25">
      <c r="B19" s="9" t="s">
        <v>13</v>
      </c>
      <c r="C19" s="66" t="s">
        <v>439</v>
      </c>
    </row>
    <row r="20" spans="2:3" ht="15.75" x14ac:dyDescent="0.25">
      <c r="B20" s="9" t="s">
        <v>14</v>
      </c>
      <c r="C20" s="66">
        <v>1169</v>
      </c>
    </row>
    <row r="21" spans="2:3" ht="15.75" x14ac:dyDescent="0.25">
      <c r="B21" s="9" t="s">
        <v>15</v>
      </c>
      <c r="C21" s="66">
        <v>16</v>
      </c>
    </row>
    <row r="22" spans="2:3" ht="15" customHeight="1" x14ac:dyDescent="0.25">
      <c r="B22" s="15"/>
    </row>
    <row r="23" spans="2:3" ht="23.25" customHeight="1" x14ac:dyDescent="0.25">
      <c r="B23" s="117" t="s">
        <v>16</v>
      </c>
      <c r="C23" s="117"/>
    </row>
    <row r="24" spans="2:3" ht="409.5" customHeight="1" x14ac:dyDescent="0.25">
      <c r="B24" s="16" t="s">
        <v>17</v>
      </c>
      <c r="C24" s="49" t="s">
        <v>440</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6000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v>5691.2</v>
      </c>
    </row>
    <row r="34" spans="2:4" ht="15.75" x14ac:dyDescent="0.25">
      <c r="B34" s="9" t="s">
        <v>26</v>
      </c>
      <c r="C34" s="19"/>
    </row>
    <row r="35" spans="2:4" ht="21.75" customHeight="1" x14ac:dyDescent="0.25">
      <c r="B35" s="21" t="s">
        <v>27</v>
      </c>
      <c r="C35" s="22">
        <f>SUM(C27:C34)</f>
        <v>11691.2</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3">
      <c r="B44" s="36" t="s">
        <v>111</v>
      </c>
      <c r="C44" s="36">
        <v>8</v>
      </c>
    </row>
    <row r="45" spans="2:4" ht="15.75" x14ac:dyDescent="0.25">
      <c r="B45" s="9" t="s">
        <v>32</v>
      </c>
      <c r="C45" s="26">
        <v>1019</v>
      </c>
    </row>
    <row r="46" spans="2:4" ht="15.75" x14ac:dyDescent="0.25">
      <c r="B46" s="9" t="s">
        <v>33</v>
      </c>
      <c r="C46" s="26">
        <v>1169</v>
      </c>
    </row>
    <row r="47" spans="2:4" ht="15.75" x14ac:dyDescent="0.25">
      <c r="B47" s="9" t="s">
        <v>34</v>
      </c>
      <c r="C47" s="19">
        <v>5691.2</v>
      </c>
    </row>
    <row r="48" spans="2:4" ht="11.25" customHeight="1" x14ac:dyDescent="0.25">
      <c r="B48" s="28"/>
    </row>
    <row r="49" spans="2:3" ht="22.5" customHeight="1" x14ac:dyDescent="0.25">
      <c r="B49" s="114" t="s">
        <v>35</v>
      </c>
      <c r="C49" s="114"/>
    </row>
    <row r="50" spans="2:3" ht="200.45" customHeight="1" x14ac:dyDescent="0.25">
      <c r="B50" s="9" t="s">
        <v>36</v>
      </c>
      <c r="C50" s="50" t="s">
        <v>441</v>
      </c>
    </row>
    <row r="51" spans="2:3" ht="15.75" x14ac:dyDescent="0.25">
      <c r="B51" s="9" t="s">
        <v>37</v>
      </c>
      <c r="C51" s="26">
        <v>0</v>
      </c>
    </row>
    <row r="52" spans="2:3" ht="15.75" x14ac:dyDescent="0.25">
      <c r="B52" s="21" t="s">
        <v>38</v>
      </c>
      <c r="C52" s="26">
        <v>0</v>
      </c>
    </row>
    <row r="53" spans="2:3" ht="15.75" x14ac:dyDescent="0.25">
      <c r="B53" s="9" t="s">
        <v>39</v>
      </c>
      <c r="C53" s="26">
        <v>0</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6" x14ac:dyDescent="0.35">
      <c r="B112" s="28"/>
      <c r="C112"/>
    </row>
    <row r="113" spans="2:3" x14ac:dyDescent="0.3">
      <c r="B113" s="114" t="s">
        <v>75</v>
      </c>
      <c r="C113" s="114"/>
    </row>
    <row r="114" spans="2:3" ht="15.75" x14ac:dyDescent="0.25">
      <c r="B114" s="9" t="s">
        <v>76</v>
      </c>
      <c r="C114" s="40" t="s">
        <v>258</v>
      </c>
    </row>
    <row r="115" spans="2:3" ht="15.75" x14ac:dyDescent="0.25">
      <c r="B115" s="9" t="s">
        <v>77</v>
      </c>
      <c r="C115" s="40" t="s">
        <v>442</v>
      </c>
    </row>
    <row r="116" spans="2:3" ht="15.6" x14ac:dyDescent="0.3">
      <c r="B116" s="9" t="s">
        <v>78</v>
      </c>
      <c r="C116" s="41">
        <v>8</v>
      </c>
    </row>
    <row r="117" spans="2:3" ht="15.75" x14ac:dyDescent="0.25">
      <c r="B117" s="9" t="s">
        <v>79</v>
      </c>
      <c r="C117" s="41" t="s">
        <v>239</v>
      </c>
    </row>
    <row r="118" spans="2:3" ht="15.6" x14ac:dyDescent="0.3">
      <c r="B118" s="42"/>
      <c r="C118" s="43"/>
    </row>
    <row r="119" spans="2:3" x14ac:dyDescent="0.3">
      <c r="B119" s="114" t="s">
        <v>80</v>
      </c>
      <c r="C119" s="114"/>
    </row>
    <row r="120" spans="2:3" ht="15.75" x14ac:dyDescent="0.25">
      <c r="B120" s="9" t="s">
        <v>81</v>
      </c>
      <c r="C120" s="41" t="s">
        <v>192</v>
      </c>
    </row>
    <row r="121" spans="2:3" ht="15.6" x14ac:dyDescent="0.3">
      <c r="B121" s="9" t="s">
        <v>82</v>
      </c>
      <c r="C121" s="41">
        <v>0</v>
      </c>
    </row>
    <row r="122" spans="2:3" ht="15.6" x14ac:dyDescent="0.3">
      <c r="B122" s="9" t="s">
        <v>83</v>
      </c>
      <c r="C122" s="41">
        <v>0</v>
      </c>
    </row>
    <row r="123" spans="2:3" ht="15.6" x14ac:dyDescent="0.3">
      <c r="B123" s="9" t="s">
        <v>84</v>
      </c>
      <c r="C123" s="41">
        <v>1169</v>
      </c>
    </row>
    <row r="124" spans="2:3" ht="31.5" x14ac:dyDescent="0.25">
      <c r="B124" s="9" t="s">
        <v>85</v>
      </c>
      <c r="C124" s="41">
        <v>16</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151</v>
      </c>
    </row>
    <row r="129" spans="2:3" ht="15.6" x14ac:dyDescent="0.3">
      <c r="B129" s="9" t="s">
        <v>89</v>
      </c>
      <c r="C129" s="41" t="s">
        <v>163</v>
      </c>
    </row>
    <row r="130" spans="2:3" ht="15.6" x14ac:dyDescent="0.3">
      <c r="B130" s="10" t="s">
        <v>90</v>
      </c>
      <c r="C130" s="44" t="s">
        <v>259</v>
      </c>
    </row>
    <row r="131" spans="2:3" ht="15.6" x14ac:dyDescent="0.3">
      <c r="B131" s="9" t="s">
        <v>91</v>
      </c>
      <c r="C131" s="41" t="s">
        <v>163</v>
      </c>
    </row>
    <row r="132" spans="2:3" ht="15.6" x14ac:dyDescent="0.35">
      <c r="B132" s="9" t="s">
        <v>92</v>
      </c>
      <c r="C132" s="46">
        <v>3709.27</v>
      </c>
    </row>
    <row r="133" spans="2:3" ht="15.6" x14ac:dyDescent="0.3">
      <c r="B133" s="9" t="s">
        <v>93</v>
      </c>
      <c r="C133" s="41" t="s">
        <v>176</v>
      </c>
    </row>
    <row r="134" spans="2:3" ht="15.6" x14ac:dyDescent="0.3">
      <c r="B134" s="9" t="s">
        <v>94</v>
      </c>
      <c r="C134" s="41" t="s">
        <v>203</v>
      </c>
    </row>
    <row r="135" spans="2:3" ht="15.75" x14ac:dyDescent="0.25">
      <c r="B135" s="9" t="s">
        <v>95</v>
      </c>
      <c r="C135" s="41" t="s">
        <v>260</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32">
        <v>465.35</v>
      </c>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9012.67</v>
      </c>
    </row>
    <row r="153" spans="2:3" ht="15.75" x14ac:dyDescent="0.25">
      <c r="B153" s="47" t="s">
        <v>107</v>
      </c>
      <c r="C153" s="32">
        <v>231.25</v>
      </c>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Srijedom u kazališt-PROG.IZDACI'!A1" display="KLIKNITE OVDJE I UNESITE PODATKE U TABLICU " xr:uid="{00000000-0004-0000-2A00-000000000000}"/>
    <hyperlink ref="B104" location="'KGZ2'!A1" display="KLIKNITE OVDJE I UNESITE PODATKE U TABLICU " xr:uid="{00000000-0004-0000-2A00-000001000000}"/>
    <hyperlink ref="B108" location="'KGZ1'!A1" display="KLIKNITE OVDJE I UNESITE PODATKE U TABLICU " xr:uid="{00000000-0004-0000-2A00-000002000000}"/>
    <hyperlink ref="C14" r:id="rId1" xr:uid="{00000000-0004-0000-2A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E22"/>
  <sheetViews>
    <sheetView showGridLines="0" showRowColHeaders="0" zoomScale="75" zoomScaleNormal="75"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SUM(Table223[[#This Row],[SREDSTVA GRADSKOG UREDA ZA KULTURU ]:[SREDSTVA IZ OSTALIH IZVORA]])</f>
        <v>0</v>
      </c>
    </row>
    <row r="6" spans="1:5" x14ac:dyDescent="0.25">
      <c r="A6" s="26" t="s">
        <v>122</v>
      </c>
      <c r="B6" s="47" t="s">
        <v>99</v>
      </c>
      <c r="C6" s="32"/>
      <c r="D6" s="32"/>
      <c r="E6" s="32">
        <f>SUM(Table223[[#This Row],[SREDSTVA GRADSKOG UREDA ZA KULTURU ]:[SREDSTVA IZ OSTALIH IZVORA]])</f>
        <v>0</v>
      </c>
    </row>
    <row r="7" spans="1:5" x14ac:dyDescent="0.25">
      <c r="A7" s="26" t="s">
        <v>123</v>
      </c>
      <c r="B7" s="47" t="s">
        <v>101</v>
      </c>
      <c r="C7" s="32">
        <v>465.35</v>
      </c>
      <c r="D7" s="32"/>
      <c r="E7" s="32">
        <f>SUM(Table223[[#This Row],[SREDSTVA GRADSKOG UREDA ZA KULTURU ]:[SREDSTVA IZ OSTALIH IZVORA]])</f>
        <v>465.35</v>
      </c>
    </row>
    <row r="8" spans="1:5" x14ac:dyDescent="0.25">
      <c r="A8" s="26" t="s">
        <v>124</v>
      </c>
      <c r="B8" s="47" t="s">
        <v>102</v>
      </c>
      <c r="C8" s="32"/>
      <c r="D8" s="32"/>
      <c r="E8" s="32">
        <f>SUM(Table223[[#This Row],[SREDSTVA GRADSKOG UREDA ZA KULTURU ]:[SREDSTVA IZ OSTALIH IZVORA]])</f>
        <v>0</v>
      </c>
    </row>
    <row r="9" spans="1:5" x14ac:dyDescent="0.25">
      <c r="A9" s="26" t="s">
        <v>125</v>
      </c>
      <c r="B9" s="47" t="s">
        <v>120</v>
      </c>
      <c r="C9" s="32"/>
      <c r="D9" s="32"/>
      <c r="E9" s="32">
        <f>SUM(Table223[[#This Row],[SREDSTVA GRADSKOG UREDA ZA KULTURU ]:[SREDSTVA IZ OSTALIH IZVORA]])</f>
        <v>0</v>
      </c>
    </row>
    <row r="10" spans="1:5" x14ac:dyDescent="0.25">
      <c r="A10" s="26" t="s">
        <v>126</v>
      </c>
      <c r="B10" s="47" t="s">
        <v>114</v>
      </c>
      <c r="C10" s="32"/>
      <c r="D10" s="32"/>
      <c r="E10" s="32">
        <f>SUM(Table223[[#This Row],[SREDSTVA GRADSKOG UREDA ZA KULTURU ]:[SREDSTVA IZ OSTALIH IZVORA]])</f>
        <v>0</v>
      </c>
    </row>
    <row r="11" spans="1:5" x14ac:dyDescent="0.25">
      <c r="A11" s="26" t="s">
        <v>127</v>
      </c>
      <c r="B11" s="47" t="s">
        <v>115</v>
      </c>
      <c r="C11" s="32"/>
      <c r="D11" s="32"/>
      <c r="E11" s="32">
        <f>SUM(Table223[[#This Row],[SREDSTVA GRADSKOG UREDA ZA KULTURU ]:[SREDSTVA IZ OSTALIH IZVORA]])</f>
        <v>0</v>
      </c>
    </row>
    <row r="12" spans="1:5" x14ac:dyDescent="0.25">
      <c r="A12" s="26" t="s">
        <v>128</v>
      </c>
      <c r="B12" s="47" t="s">
        <v>116</v>
      </c>
      <c r="C12" s="32"/>
      <c r="D12" s="32"/>
      <c r="E12" s="32">
        <f>SUM(Table223[[#This Row],[SREDSTVA GRADSKOG UREDA ZA KULTURU ]:[SREDSTVA IZ OSTALIH IZVORA]])</f>
        <v>0</v>
      </c>
    </row>
    <row r="13" spans="1:5" x14ac:dyDescent="0.25">
      <c r="A13" s="26" t="s">
        <v>129</v>
      </c>
      <c r="B13" s="47" t="s">
        <v>104</v>
      </c>
      <c r="C13" s="32"/>
      <c r="D13" s="32"/>
      <c r="E13" s="32">
        <f>SUM(Table223[[#This Row],[SREDSTVA GRADSKOG UREDA ZA KULTURU ]:[SREDSTVA IZ OSTALIH IZVORA]])</f>
        <v>0</v>
      </c>
    </row>
    <row r="14" spans="1:5" x14ac:dyDescent="0.25">
      <c r="A14" s="26" t="s">
        <v>130</v>
      </c>
      <c r="B14" s="47" t="s">
        <v>105</v>
      </c>
      <c r="C14" s="32"/>
      <c r="D14" s="32"/>
      <c r="E14" s="32">
        <f>SUM(Table223[[#This Row],[SREDSTVA GRADSKOG UREDA ZA KULTURU ]:[SREDSTVA IZ OSTALIH IZVORA]])</f>
        <v>0</v>
      </c>
    </row>
    <row r="15" spans="1:5" x14ac:dyDescent="0.25">
      <c r="A15" s="26" t="s">
        <v>131</v>
      </c>
      <c r="B15" s="47" t="s">
        <v>106</v>
      </c>
      <c r="C15" s="32">
        <v>5534.65</v>
      </c>
      <c r="D15" s="32">
        <v>3478.02</v>
      </c>
      <c r="E15" s="32">
        <f>SUM(Table223[[#This Row],[SREDSTVA GRADSKOG UREDA ZA KULTURU ]:[SREDSTVA IZ OSTALIH IZVORA]])</f>
        <v>9012.67</v>
      </c>
    </row>
    <row r="16" spans="1:5" x14ac:dyDescent="0.25">
      <c r="A16" s="26" t="s">
        <v>132</v>
      </c>
      <c r="B16" s="47" t="s">
        <v>107</v>
      </c>
      <c r="C16" s="32"/>
      <c r="D16" s="32">
        <v>231.25</v>
      </c>
      <c r="E16" s="32">
        <f>SUM(Table223[[#This Row],[SREDSTVA GRADSKOG UREDA ZA KULTURU ]:[SREDSTVA IZ OSTALIH IZVORA]])</f>
        <v>231.25</v>
      </c>
    </row>
    <row r="17" spans="1:5" x14ac:dyDescent="0.25">
      <c r="A17" s="26" t="s">
        <v>133</v>
      </c>
      <c r="B17" s="47" t="s">
        <v>119</v>
      </c>
      <c r="C17" s="32"/>
      <c r="D17" s="32"/>
      <c r="E17" s="32">
        <f>SUM(Table223[[#This Row],[SREDSTVA GRADSKOG UREDA ZA KULTURU ]:[SREDSTVA IZ OSTALIH IZVORA]])</f>
        <v>0</v>
      </c>
    </row>
    <row r="18" spans="1:5" x14ac:dyDescent="0.25">
      <c r="A18" s="26" t="s">
        <v>134</v>
      </c>
      <c r="B18" s="47" t="s">
        <v>109</v>
      </c>
      <c r="C18" s="32"/>
      <c r="D18" s="32"/>
      <c r="E18" s="32">
        <f>SUM(Table223[[#This Row],[SREDSTVA GRADSKOG UREDA ZA KULTURU ]:[SREDSTVA IZ OSTALIH IZVORA]])</f>
        <v>0</v>
      </c>
    </row>
    <row r="19" spans="1:5" x14ac:dyDescent="0.25">
      <c r="A19" s="26" t="s">
        <v>135</v>
      </c>
      <c r="B19" s="47" t="s">
        <v>118</v>
      </c>
      <c r="C19" s="32"/>
      <c r="D19" s="32"/>
      <c r="E19" s="32">
        <f>SUM(Table223[[#This Row],[SREDSTVA GRADSKOG UREDA ZA KULTURU ]:[SREDSTVA IZ OSTALIH IZVORA]])</f>
        <v>0</v>
      </c>
    </row>
    <row r="20" spans="1:5" x14ac:dyDescent="0.25">
      <c r="A20" s="26" t="s">
        <v>136</v>
      </c>
      <c r="B20" s="47" t="s">
        <v>117</v>
      </c>
      <c r="C20" s="33"/>
      <c r="D20" s="33"/>
      <c r="E20" s="33">
        <f>SUM(Table223[[#This Row],[SREDSTVA GRADSKOG UREDA ZA KULTURU ]:[SREDSTVA IZ OSTALIH IZVORA]])</f>
        <v>0</v>
      </c>
    </row>
    <row r="21" spans="1:5" x14ac:dyDescent="0.25">
      <c r="A21" s="26" t="s">
        <v>137</v>
      </c>
      <c r="B21" s="47" t="s">
        <v>108</v>
      </c>
      <c r="C21" s="32"/>
      <c r="D21" s="32"/>
      <c r="E21" s="32">
        <f>SUM(Table223[[#This Row],[SREDSTVA GRADSKOG UREDA ZA KULTURU ]:[SREDSTVA IZ OSTALIH IZVORA]])</f>
        <v>0</v>
      </c>
    </row>
    <row r="22" spans="1:5" x14ac:dyDescent="0.25">
      <c r="A22" s="79" t="s">
        <v>47</v>
      </c>
      <c r="B22" s="79"/>
      <c r="C22" s="80"/>
      <c r="D22" s="80"/>
      <c r="E22" s="81">
        <f>SUBTOTAL(109,Table223[UKUPNO])</f>
        <v>9709.27</v>
      </c>
    </row>
  </sheetData>
  <pageMargins left="0.7" right="0.7" top="0.75" bottom="0.75" header="0.3" footer="0.3"/>
  <drawing r:id="rId1"/>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8" tint="-0.249977111117893"/>
  </sheetPr>
  <dimension ref="B3:E161"/>
  <sheetViews>
    <sheetView zoomScale="54" zoomScaleNormal="54" workbookViewId="0">
      <pane ySplit="5" topLeftCell="A108"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261</v>
      </c>
    </row>
    <row r="18" spans="2:3" ht="15.75" x14ac:dyDescent="0.25">
      <c r="B18" s="9" t="s">
        <v>12</v>
      </c>
      <c r="C18" s="14" t="s">
        <v>443</v>
      </c>
    </row>
    <row r="19" spans="2:3" ht="15.75" x14ac:dyDescent="0.25">
      <c r="B19" s="9" t="s">
        <v>13</v>
      </c>
      <c r="C19" s="14" t="s">
        <v>444</v>
      </c>
    </row>
    <row r="20" spans="2:3" ht="15.75" customHeight="1" x14ac:dyDescent="0.25">
      <c r="B20" s="9" t="s">
        <v>14</v>
      </c>
      <c r="C20" s="14">
        <v>37</v>
      </c>
    </row>
    <row r="21" spans="2:3" ht="15.75" x14ac:dyDescent="0.25">
      <c r="B21" s="9" t="s">
        <v>15</v>
      </c>
      <c r="C21" s="14">
        <v>1</v>
      </c>
    </row>
    <row r="22" spans="2:3" ht="15" customHeight="1" x14ac:dyDescent="0.25">
      <c r="B22" s="15"/>
    </row>
    <row r="23" spans="2:3" ht="23.25" customHeight="1" x14ac:dyDescent="0.25">
      <c r="B23" s="117" t="s">
        <v>16</v>
      </c>
      <c r="C23" s="117"/>
    </row>
    <row r="24" spans="2:3" ht="281.45" customHeight="1" x14ac:dyDescent="0.25">
      <c r="B24" s="119" t="s">
        <v>17</v>
      </c>
      <c r="C24" s="121" t="s">
        <v>445</v>
      </c>
    </row>
    <row r="25" spans="2:3" ht="388.5"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1000</v>
      </c>
    </row>
    <row r="30" spans="2:3" ht="15.75" x14ac:dyDescent="0.25">
      <c r="B30" s="20" t="s">
        <v>21</v>
      </c>
      <c r="C30" s="19">
        <v>0</v>
      </c>
    </row>
    <row r="31" spans="2:3" ht="15.75" x14ac:dyDescent="0.25">
      <c r="B31" s="20" t="s">
        <v>22</v>
      </c>
      <c r="C31" s="19">
        <v>0</v>
      </c>
    </row>
    <row r="32" spans="2:3" ht="15.75" x14ac:dyDescent="0.25">
      <c r="B32" s="9" t="s">
        <v>23</v>
      </c>
      <c r="C32" s="19">
        <v>0</v>
      </c>
    </row>
    <row r="33" spans="2:4" ht="15.75" x14ac:dyDescent="0.25">
      <c r="B33" s="9" t="s">
        <v>24</v>
      </c>
      <c r="C33" s="19">
        <v>0</v>
      </c>
    </row>
    <row r="34" spans="2:4" ht="31.5" x14ac:dyDescent="0.25">
      <c r="B34" s="9" t="s">
        <v>25</v>
      </c>
      <c r="C34" s="19">
        <v>2507.1999999999998</v>
      </c>
    </row>
    <row r="35" spans="2:4" ht="15.75" x14ac:dyDescent="0.25">
      <c r="B35" s="9" t="s">
        <v>26</v>
      </c>
      <c r="C35" s="19">
        <v>0</v>
      </c>
    </row>
    <row r="36" spans="2:4" ht="21.75" customHeight="1" x14ac:dyDescent="0.25">
      <c r="B36" s="21" t="s">
        <v>27</v>
      </c>
      <c r="C36" s="22">
        <f>SUM(C28:C35)</f>
        <v>3507.2</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3">
      <c r="B45" s="36" t="s">
        <v>111</v>
      </c>
      <c r="C45" s="36">
        <v>9</v>
      </c>
    </row>
    <row r="46" spans="2:4" ht="15.75" x14ac:dyDescent="0.25">
      <c r="B46" s="9" t="s">
        <v>32</v>
      </c>
      <c r="C46" s="26" t="s">
        <v>169</v>
      </c>
    </row>
    <row r="47" spans="2:4" ht="15.75" x14ac:dyDescent="0.25">
      <c r="B47" s="9" t="s">
        <v>33</v>
      </c>
      <c r="C47" s="26" t="s">
        <v>169</v>
      </c>
    </row>
    <row r="48" spans="2:4" ht="15.75" x14ac:dyDescent="0.25">
      <c r="B48" s="9" t="s">
        <v>34</v>
      </c>
      <c r="C48" s="26" t="s">
        <v>169</v>
      </c>
    </row>
    <row r="49" spans="2:3" ht="11.25" customHeight="1" x14ac:dyDescent="0.25">
      <c r="B49" s="28"/>
    </row>
    <row r="50" spans="2:3" ht="22.5" customHeight="1" x14ac:dyDescent="0.25">
      <c r="B50" s="114" t="s">
        <v>35</v>
      </c>
      <c r="C50" s="114"/>
    </row>
    <row r="51" spans="2:3" ht="83.25" customHeight="1" x14ac:dyDescent="0.25">
      <c r="B51" s="9" t="s">
        <v>36</v>
      </c>
      <c r="C51" s="72" t="s">
        <v>262</v>
      </c>
    </row>
    <row r="52" spans="2:3" ht="15.75" x14ac:dyDescent="0.25">
      <c r="B52" s="9" t="s">
        <v>37</v>
      </c>
      <c r="C52" s="26">
        <v>0</v>
      </c>
    </row>
    <row r="53" spans="2:3" ht="15.75" x14ac:dyDescent="0.25">
      <c r="B53" s="21" t="s">
        <v>38</v>
      </c>
      <c r="C53" s="26">
        <v>0</v>
      </c>
    </row>
    <row r="54" spans="2:3" ht="15.75" x14ac:dyDescent="0.25">
      <c r="B54" s="9" t="s">
        <v>39</v>
      </c>
      <c r="C54" s="26">
        <v>0</v>
      </c>
    </row>
    <row r="55" spans="2:3" ht="15.75" x14ac:dyDescent="0.25">
      <c r="B55" s="9" t="s">
        <v>40</v>
      </c>
      <c r="C55" s="26">
        <v>0</v>
      </c>
    </row>
    <row r="56" spans="2:3" ht="15.75" x14ac:dyDescent="0.25">
      <c r="B56" s="9" t="s">
        <v>41</v>
      </c>
      <c r="C56" s="26">
        <v>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x14ac:dyDescent="0.3">
      <c r="B114" s="114" t="s">
        <v>75</v>
      </c>
      <c r="C114" s="114"/>
    </row>
    <row r="115" spans="2:3" ht="15.75" x14ac:dyDescent="0.25">
      <c r="B115" s="9" t="s">
        <v>76</v>
      </c>
      <c r="C115" s="40" t="s">
        <v>446</v>
      </c>
    </row>
    <row r="116" spans="2:3" ht="15.75" x14ac:dyDescent="0.25">
      <c r="B116" s="9" t="s">
        <v>77</v>
      </c>
      <c r="C116" s="40" t="s">
        <v>447</v>
      </c>
    </row>
    <row r="117" spans="2:3" ht="15.6" x14ac:dyDescent="0.3">
      <c r="B117" s="9" t="s">
        <v>78</v>
      </c>
      <c r="C117" s="41">
        <v>20</v>
      </c>
    </row>
    <row r="118" spans="2:3" ht="15.75" x14ac:dyDescent="0.25">
      <c r="B118" s="9" t="s">
        <v>79</v>
      </c>
      <c r="C118" s="41" t="s">
        <v>200</v>
      </c>
    </row>
    <row r="119" spans="2:3" ht="15.6" x14ac:dyDescent="0.3">
      <c r="B119" s="42"/>
      <c r="C119" s="43"/>
    </row>
    <row r="120" spans="2:3" x14ac:dyDescent="0.3">
      <c r="B120" s="114" t="s">
        <v>80</v>
      </c>
      <c r="C120" s="114"/>
    </row>
    <row r="121" spans="2:3" ht="15.75" x14ac:dyDescent="0.25">
      <c r="B121" s="9" t="s">
        <v>81</v>
      </c>
      <c r="C121" s="41" t="s">
        <v>218</v>
      </c>
    </row>
    <row r="122" spans="2:3" ht="15.6" x14ac:dyDescent="0.3">
      <c r="B122" s="9" t="s">
        <v>82</v>
      </c>
      <c r="C122" s="41">
        <v>37</v>
      </c>
    </row>
    <row r="123" spans="2:3" ht="15.6" x14ac:dyDescent="0.35">
      <c r="B123" s="9" t="s">
        <v>83</v>
      </c>
      <c r="C123" s="26">
        <v>37</v>
      </c>
    </row>
    <row r="124" spans="2:3" ht="15.6" x14ac:dyDescent="0.35">
      <c r="B124" s="9" t="s">
        <v>84</v>
      </c>
      <c r="C124" s="26">
        <v>0</v>
      </c>
    </row>
    <row r="125" spans="2:3" ht="31.5" x14ac:dyDescent="0.25">
      <c r="B125" s="9" t="s">
        <v>85</v>
      </c>
      <c r="C125" s="41">
        <v>1</v>
      </c>
    </row>
    <row r="126" spans="2:3" ht="15.6" x14ac:dyDescent="0.3">
      <c r="B126" s="42"/>
      <c r="C126" s="43"/>
    </row>
    <row r="127" spans="2:3" x14ac:dyDescent="0.3">
      <c r="B127" s="114" t="s">
        <v>86</v>
      </c>
      <c r="C127" s="114"/>
    </row>
    <row r="128" spans="2:3" ht="15.6" x14ac:dyDescent="0.3">
      <c r="B128" s="9" t="s">
        <v>87</v>
      </c>
      <c r="C128" s="41" t="s">
        <v>163</v>
      </c>
    </row>
    <row r="129" spans="2:3" ht="15.6" x14ac:dyDescent="0.3">
      <c r="B129" s="9" t="s">
        <v>88</v>
      </c>
      <c r="C129" s="41" t="s">
        <v>151</v>
      </c>
    </row>
    <row r="130" spans="2:3" ht="15.6" x14ac:dyDescent="0.3">
      <c r="B130" s="9" t="s">
        <v>89</v>
      </c>
      <c r="C130" s="41" t="s">
        <v>163</v>
      </c>
    </row>
    <row r="131" spans="2:3" ht="15.6" x14ac:dyDescent="0.3">
      <c r="B131" s="10" t="s">
        <v>90</v>
      </c>
      <c r="C131" s="44" t="s">
        <v>263</v>
      </c>
    </row>
    <row r="132" spans="2:3" ht="15.6" x14ac:dyDescent="0.3">
      <c r="B132" s="9" t="s">
        <v>91</v>
      </c>
      <c r="C132" s="41" t="s">
        <v>163</v>
      </c>
    </row>
    <row r="133" spans="2:3" ht="15.6" x14ac:dyDescent="0.35">
      <c r="B133" s="9" t="s">
        <v>92</v>
      </c>
      <c r="C133" s="32">
        <v>926.93</v>
      </c>
    </row>
    <row r="134" spans="2:3" ht="15.6" x14ac:dyDescent="0.3">
      <c r="B134" s="9" t="s">
        <v>93</v>
      </c>
      <c r="C134" s="41" t="s">
        <v>176</v>
      </c>
    </row>
    <row r="135" spans="2:3" ht="15.6" x14ac:dyDescent="0.3">
      <c r="B135" s="9" t="s">
        <v>94</v>
      </c>
      <c r="C135" s="41" t="s">
        <v>197</v>
      </c>
    </row>
    <row r="136" spans="2:3" ht="15.6" x14ac:dyDescent="0.3">
      <c r="B136" s="9" t="s">
        <v>95</v>
      </c>
      <c r="C136" s="41" t="s">
        <v>204</v>
      </c>
    </row>
    <row r="137" spans="2:3" ht="15.6" x14ac:dyDescent="0.3">
      <c r="B137" s="42"/>
      <c r="C137" s="43"/>
    </row>
    <row r="138" spans="2:3" x14ac:dyDescent="0.3">
      <c r="B138" s="114" t="s">
        <v>96</v>
      </c>
      <c r="C138" s="114"/>
    </row>
    <row r="139" spans="2:3" ht="15.6" x14ac:dyDescent="0.35">
      <c r="B139" s="45" t="s">
        <v>97</v>
      </c>
      <c r="C139" s="46"/>
    </row>
    <row r="140" spans="2:3" ht="15.75" x14ac:dyDescent="0.25">
      <c r="B140" s="45" t="s">
        <v>98</v>
      </c>
      <c r="C140" s="46"/>
    </row>
    <row r="141" spans="2:3" ht="15.75" x14ac:dyDescent="0.25">
      <c r="B141" s="47" t="s">
        <v>113</v>
      </c>
      <c r="C141" s="46"/>
    </row>
    <row r="142" spans="2:3" ht="15.75" x14ac:dyDescent="0.25">
      <c r="B142" s="47" t="s">
        <v>99</v>
      </c>
      <c r="C142" s="46"/>
    </row>
    <row r="143" spans="2:3" ht="15.75" x14ac:dyDescent="0.25">
      <c r="B143" s="45" t="s">
        <v>100</v>
      </c>
      <c r="C143" s="46"/>
    </row>
    <row r="144" spans="2:3" ht="15.75" x14ac:dyDescent="0.25">
      <c r="B144" s="47" t="s">
        <v>101</v>
      </c>
      <c r="C144" s="46">
        <v>24.46</v>
      </c>
    </row>
    <row r="145" spans="2:3" ht="15.75" x14ac:dyDescent="0.25">
      <c r="B145" s="47" t="s">
        <v>102</v>
      </c>
      <c r="C145" s="46"/>
    </row>
    <row r="146" spans="2:3" ht="15.75" x14ac:dyDescent="0.25">
      <c r="B146" s="47" t="s">
        <v>120</v>
      </c>
      <c r="C146" s="46"/>
    </row>
    <row r="147" spans="2:3" ht="15.75" x14ac:dyDescent="0.25">
      <c r="B147" s="47" t="s">
        <v>114</v>
      </c>
      <c r="C147" s="46"/>
    </row>
    <row r="148" spans="2:3" ht="15.75" x14ac:dyDescent="0.25">
      <c r="B148" s="45" t="s">
        <v>103</v>
      </c>
      <c r="C148" s="46"/>
    </row>
    <row r="149" spans="2:3" ht="15.75" x14ac:dyDescent="0.25">
      <c r="B149" s="47" t="s">
        <v>115</v>
      </c>
      <c r="C149" s="46"/>
    </row>
    <row r="150" spans="2:3" ht="15.75" x14ac:dyDescent="0.25">
      <c r="B150" s="47" t="s">
        <v>116</v>
      </c>
      <c r="C150" s="46"/>
    </row>
    <row r="151" spans="2:3" ht="15.75" x14ac:dyDescent="0.25">
      <c r="B151" s="47" t="s">
        <v>104</v>
      </c>
      <c r="C151" s="46"/>
    </row>
    <row r="152" spans="2:3" ht="15.75" x14ac:dyDescent="0.25">
      <c r="B152" s="47" t="s">
        <v>105</v>
      </c>
      <c r="C152" s="46"/>
    </row>
    <row r="153" spans="2:3" ht="15.75" x14ac:dyDescent="0.25">
      <c r="B153" s="47" t="s">
        <v>106</v>
      </c>
      <c r="C153" s="46">
        <v>1854.95</v>
      </c>
    </row>
    <row r="154" spans="2:3" ht="15.75" x14ac:dyDescent="0.25">
      <c r="B154" s="47" t="s">
        <v>107</v>
      </c>
      <c r="C154" s="46">
        <v>47.52</v>
      </c>
    </row>
    <row r="155" spans="2:3" ht="15.75" x14ac:dyDescent="0.25">
      <c r="B155" s="45" t="s">
        <v>119</v>
      </c>
      <c r="C155" s="46"/>
    </row>
    <row r="156" spans="2:3" ht="15.75" x14ac:dyDescent="0.25">
      <c r="B156" s="47" t="s">
        <v>119</v>
      </c>
      <c r="C156" s="46"/>
    </row>
    <row r="157" spans="2:3" ht="15.75" x14ac:dyDescent="0.25">
      <c r="B157" s="45" t="s">
        <v>108</v>
      </c>
      <c r="C157" s="46"/>
    </row>
    <row r="158" spans="2:3" ht="15.75" x14ac:dyDescent="0.25">
      <c r="B158" s="47" t="s">
        <v>109</v>
      </c>
      <c r="C158" s="46"/>
    </row>
    <row r="159" spans="2:3" ht="15.75" x14ac:dyDescent="0.25">
      <c r="B159" s="47" t="s">
        <v>118</v>
      </c>
      <c r="C159" s="46"/>
    </row>
    <row r="160" spans="2:3" ht="15.75" x14ac:dyDescent="0.25">
      <c r="B160" s="47" t="s">
        <v>117</v>
      </c>
      <c r="C160" s="46"/>
    </row>
    <row r="161" spans="2:3" ht="15.75" x14ac:dyDescent="0.25">
      <c r="B161" s="47" t="s">
        <v>108</v>
      </c>
      <c r="C161" s="46"/>
    </row>
  </sheetData>
  <sheetProtection selectLockedCells="1"/>
  <mergeCells count="22">
    <mergeCell ref="B92:C92"/>
    <mergeCell ref="B7:C7"/>
    <mergeCell ref="B23:C23"/>
    <mergeCell ref="B27:C27"/>
    <mergeCell ref="B38:C38"/>
    <mergeCell ref="B44:C44"/>
    <mergeCell ref="B50:C50"/>
    <mergeCell ref="B59:C59"/>
    <mergeCell ref="B61:C61"/>
    <mergeCell ref="B73:C73"/>
    <mergeCell ref="B80:C80"/>
    <mergeCell ref="B87:C87"/>
    <mergeCell ref="B24:B25"/>
    <mergeCell ref="C24:C25"/>
    <mergeCell ref="B127:C127"/>
    <mergeCell ref="B138:C138"/>
    <mergeCell ref="B100:C100"/>
    <mergeCell ref="B103:C103"/>
    <mergeCell ref="B108:C108"/>
    <mergeCell ref="B112:C112"/>
    <mergeCell ref="B114:C114"/>
    <mergeCell ref="B120:C120"/>
  </mergeCells>
  <hyperlinks>
    <hyperlink ref="B42" location="'Suvremeno vrijeme-PROG.IZDACI'!A1" display="KLIKNITE OVDJE I UNESITE PODATKE U TABLICU " xr:uid="{00000000-0004-0000-2C00-000000000000}"/>
    <hyperlink ref="B105" location="'KGZ2'!A1" display="KLIKNITE OVDJE I UNESITE PODATKE U TABLICU " xr:uid="{00000000-0004-0000-2C00-000001000000}"/>
    <hyperlink ref="B109" location="'KGZ1'!A1" display="KLIKNITE OVDJE I UNESITE PODATKE U TABLICU " xr:uid="{00000000-0004-0000-2C00-000002000000}"/>
    <hyperlink ref="C14" r:id="rId1" xr:uid="{00000000-0004-0000-2C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E22"/>
  <sheetViews>
    <sheetView showGridLines="0" showRowColHeaders="0" zoomScale="69" zoomScaleNormal="69"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SUM(Table224[[#This Row],[SREDSTVA GRADSKOG UREDA ZA KULTURU ]:[SREDSTVA IZ OSTALIH IZVORA]])</f>
        <v>0</v>
      </c>
    </row>
    <row r="6" spans="1:5" x14ac:dyDescent="0.25">
      <c r="A6" s="26" t="s">
        <v>122</v>
      </c>
      <c r="B6" s="47" t="s">
        <v>99</v>
      </c>
      <c r="C6" s="32"/>
      <c r="D6" s="32"/>
      <c r="E6" s="32">
        <f>SUM(Table224[[#This Row],[SREDSTVA GRADSKOG UREDA ZA KULTURU ]:[SREDSTVA IZ OSTALIH IZVORA]])</f>
        <v>0</v>
      </c>
    </row>
    <row r="7" spans="1:5" x14ac:dyDescent="0.25">
      <c r="A7" s="26" t="s">
        <v>123</v>
      </c>
      <c r="B7" s="47" t="s">
        <v>101</v>
      </c>
      <c r="C7" s="32">
        <v>14.38</v>
      </c>
      <c r="D7" s="32">
        <v>10.08</v>
      </c>
      <c r="E7" s="32">
        <f>SUM(Table224[[#This Row],[SREDSTVA GRADSKOG UREDA ZA KULTURU ]:[SREDSTVA IZ OSTALIH IZVORA]])</f>
        <v>24.46</v>
      </c>
    </row>
    <row r="8" spans="1:5" x14ac:dyDescent="0.25">
      <c r="A8" s="26" t="s">
        <v>124</v>
      </c>
      <c r="B8" s="47" t="s">
        <v>102</v>
      </c>
      <c r="C8" s="32"/>
      <c r="D8" s="32"/>
      <c r="E8" s="32">
        <f>SUM(Table224[[#This Row],[SREDSTVA GRADSKOG UREDA ZA KULTURU ]:[SREDSTVA IZ OSTALIH IZVORA]])</f>
        <v>0</v>
      </c>
    </row>
    <row r="9" spans="1:5" x14ac:dyDescent="0.25">
      <c r="A9" s="26" t="s">
        <v>125</v>
      </c>
      <c r="B9" s="47" t="s">
        <v>120</v>
      </c>
      <c r="C9" s="32"/>
      <c r="D9" s="32"/>
      <c r="E9" s="32">
        <f>SUM(Table224[[#This Row],[SREDSTVA GRADSKOG UREDA ZA KULTURU ]:[SREDSTVA IZ OSTALIH IZVORA]])</f>
        <v>0</v>
      </c>
    </row>
    <row r="10" spans="1:5" x14ac:dyDescent="0.25">
      <c r="A10" s="26" t="s">
        <v>126</v>
      </c>
      <c r="B10" s="47" t="s">
        <v>114</v>
      </c>
      <c r="C10" s="32"/>
      <c r="D10" s="32"/>
      <c r="E10" s="32">
        <f>SUM(Table224[[#This Row],[SREDSTVA GRADSKOG UREDA ZA KULTURU ]:[SREDSTVA IZ OSTALIH IZVORA]])</f>
        <v>0</v>
      </c>
    </row>
    <row r="11" spans="1:5" x14ac:dyDescent="0.25">
      <c r="A11" s="26" t="s">
        <v>127</v>
      </c>
      <c r="B11" s="47" t="s">
        <v>115</v>
      </c>
      <c r="C11" s="32"/>
      <c r="D11" s="32"/>
      <c r="E11" s="32">
        <f>SUM(Table224[[#This Row],[SREDSTVA GRADSKOG UREDA ZA KULTURU ]:[SREDSTVA IZ OSTALIH IZVORA]])</f>
        <v>0</v>
      </c>
    </row>
    <row r="12" spans="1:5" x14ac:dyDescent="0.25">
      <c r="A12" s="26" t="s">
        <v>128</v>
      </c>
      <c r="B12" s="47" t="s">
        <v>116</v>
      </c>
      <c r="C12" s="32"/>
      <c r="D12" s="32"/>
      <c r="E12" s="32">
        <f>SUM(Table224[[#This Row],[SREDSTVA GRADSKOG UREDA ZA KULTURU ]:[SREDSTVA IZ OSTALIH IZVORA]])</f>
        <v>0</v>
      </c>
    </row>
    <row r="13" spans="1:5" x14ac:dyDescent="0.25">
      <c r="A13" s="26" t="s">
        <v>129</v>
      </c>
      <c r="B13" s="47" t="s">
        <v>104</v>
      </c>
      <c r="C13" s="32"/>
      <c r="D13" s="32"/>
      <c r="E13" s="32">
        <f>SUM(Table224[[#This Row],[SREDSTVA GRADSKOG UREDA ZA KULTURU ]:[SREDSTVA IZ OSTALIH IZVORA]])</f>
        <v>0</v>
      </c>
    </row>
    <row r="14" spans="1:5" x14ac:dyDescent="0.25">
      <c r="A14" s="26" t="s">
        <v>130</v>
      </c>
      <c r="B14" s="47" t="s">
        <v>105</v>
      </c>
      <c r="C14" s="32"/>
      <c r="D14" s="32"/>
      <c r="E14" s="32">
        <f>SUM(Table224[[#This Row],[SREDSTVA GRADSKOG UREDA ZA KULTURU ]:[SREDSTVA IZ OSTALIH IZVORA]])</f>
        <v>0</v>
      </c>
    </row>
    <row r="15" spans="1:5" x14ac:dyDescent="0.25">
      <c r="A15" s="26" t="s">
        <v>131</v>
      </c>
      <c r="B15" s="47" t="s">
        <v>106</v>
      </c>
      <c r="C15" s="32">
        <v>985.62</v>
      </c>
      <c r="D15" s="32">
        <v>869.33</v>
      </c>
      <c r="E15" s="32">
        <f>SUM(Table224[[#This Row],[SREDSTVA GRADSKOG UREDA ZA KULTURU ]:[SREDSTVA IZ OSTALIH IZVORA]])</f>
        <v>1854.95</v>
      </c>
    </row>
    <row r="16" spans="1:5" x14ac:dyDescent="0.25">
      <c r="A16" s="26" t="s">
        <v>132</v>
      </c>
      <c r="B16" s="47" t="s">
        <v>107</v>
      </c>
      <c r="C16" s="32"/>
      <c r="D16" s="32">
        <v>47.52</v>
      </c>
      <c r="E16" s="32">
        <f>SUM(Table224[[#This Row],[SREDSTVA GRADSKOG UREDA ZA KULTURU ]:[SREDSTVA IZ OSTALIH IZVORA]])</f>
        <v>47.52</v>
      </c>
    </row>
    <row r="17" spans="1:5" x14ac:dyDescent="0.25">
      <c r="A17" s="26" t="s">
        <v>133</v>
      </c>
      <c r="B17" s="47" t="s">
        <v>119</v>
      </c>
      <c r="C17" s="32"/>
      <c r="D17" s="32"/>
      <c r="E17" s="32">
        <f>SUM(Table224[[#This Row],[SREDSTVA GRADSKOG UREDA ZA KULTURU ]:[SREDSTVA IZ OSTALIH IZVORA]])</f>
        <v>0</v>
      </c>
    </row>
    <row r="18" spans="1:5" x14ac:dyDescent="0.25">
      <c r="A18" s="26" t="s">
        <v>134</v>
      </c>
      <c r="B18" s="47" t="s">
        <v>109</v>
      </c>
      <c r="C18" s="32"/>
      <c r="D18" s="32"/>
      <c r="E18" s="32">
        <f>SUM(Table224[[#This Row],[SREDSTVA GRADSKOG UREDA ZA KULTURU ]:[SREDSTVA IZ OSTALIH IZVORA]])</f>
        <v>0</v>
      </c>
    </row>
    <row r="19" spans="1:5" x14ac:dyDescent="0.25">
      <c r="A19" s="26" t="s">
        <v>135</v>
      </c>
      <c r="B19" s="47" t="s">
        <v>118</v>
      </c>
      <c r="C19" s="32"/>
      <c r="D19" s="32"/>
      <c r="E19" s="32">
        <f>SUM(Table224[[#This Row],[SREDSTVA GRADSKOG UREDA ZA KULTURU ]:[SREDSTVA IZ OSTALIH IZVORA]])</f>
        <v>0</v>
      </c>
    </row>
    <row r="20" spans="1:5" x14ac:dyDescent="0.25">
      <c r="A20" s="26" t="s">
        <v>136</v>
      </c>
      <c r="B20" s="47" t="s">
        <v>117</v>
      </c>
      <c r="C20" s="33"/>
      <c r="D20" s="33"/>
      <c r="E20" s="33">
        <f>SUM(Table224[[#This Row],[SREDSTVA GRADSKOG UREDA ZA KULTURU ]:[SREDSTVA IZ OSTALIH IZVORA]])</f>
        <v>0</v>
      </c>
    </row>
    <row r="21" spans="1:5" x14ac:dyDescent="0.25">
      <c r="A21" s="26" t="s">
        <v>137</v>
      </c>
      <c r="B21" s="47" t="s">
        <v>108</v>
      </c>
      <c r="C21" s="32"/>
      <c r="D21" s="32"/>
      <c r="E21" s="32">
        <f>SUM(Table224[[#This Row],[SREDSTVA GRADSKOG UREDA ZA KULTURU ]:[SREDSTVA IZ OSTALIH IZVORA]])</f>
        <v>0</v>
      </c>
    </row>
    <row r="22" spans="1:5" x14ac:dyDescent="0.25">
      <c r="A22" s="79" t="s">
        <v>47</v>
      </c>
      <c r="B22" s="79"/>
      <c r="C22" s="80"/>
      <c r="D22" s="80"/>
      <c r="E22" s="81">
        <f>SUBTOTAL(109,Table224[UKUPNO])</f>
        <v>1926.93</v>
      </c>
    </row>
  </sheetData>
  <pageMargins left="0.7" right="0.7" top="0.75" bottom="0.75" header="0.3" footer="0.3"/>
  <drawing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8" tint="-0.249977111117893"/>
  </sheetPr>
  <dimension ref="B3:E160"/>
  <sheetViews>
    <sheetView zoomScale="66" zoomScaleNormal="66" workbookViewId="0">
      <pane ySplit="5" topLeftCell="A117"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c r="D15" s="3" t="s">
        <v>356</v>
      </c>
    </row>
    <row r="16" spans="2:5" ht="15.75" x14ac:dyDescent="0.25">
      <c r="B16" s="9" t="s">
        <v>10</v>
      </c>
      <c r="C16" s="13" t="s">
        <v>144</v>
      </c>
    </row>
    <row r="17" spans="2:3" ht="15.75" x14ac:dyDescent="0.25">
      <c r="B17" s="9" t="s">
        <v>11</v>
      </c>
      <c r="C17" s="13" t="s">
        <v>264</v>
      </c>
    </row>
    <row r="18" spans="2:3" ht="15.75" customHeight="1" x14ac:dyDescent="0.25">
      <c r="B18" s="9" t="s">
        <v>12</v>
      </c>
      <c r="C18" s="41" t="s">
        <v>157</v>
      </c>
    </row>
    <row r="19" spans="2:3" ht="15.75" x14ac:dyDescent="0.25">
      <c r="B19" s="9" t="s">
        <v>13</v>
      </c>
      <c r="C19" s="13" t="s">
        <v>448</v>
      </c>
    </row>
    <row r="20" spans="2:3" ht="15.75" customHeight="1" x14ac:dyDescent="0.25">
      <c r="B20" s="9" t="s">
        <v>14</v>
      </c>
      <c r="C20" s="14">
        <v>117</v>
      </c>
    </row>
    <row r="21" spans="2:3" ht="15.75" x14ac:dyDescent="0.25">
      <c r="B21" s="9" t="s">
        <v>15</v>
      </c>
      <c r="C21" s="14">
        <v>1</v>
      </c>
    </row>
    <row r="22" spans="2:3" ht="15" customHeight="1" x14ac:dyDescent="0.25">
      <c r="B22" s="15"/>
    </row>
    <row r="23" spans="2:3" ht="23.25" customHeight="1" x14ac:dyDescent="0.25">
      <c r="B23" s="117" t="s">
        <v>16</v>
      </c>
      <c r="C23" s="117"/>
    </row>
    <row r="24" spans="2:3" ht="312.75" customHeight="1" x14ac:dyDescent="0.25">
      <c r="B24" s="16" t="s">
        <v>17</v>
      </c>
      <c r="C24" s="100" t="s">
        <v>449</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1500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1500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3</v>
      </c>
    </row>
    <row r="45" spans="2:4" ht="15.75" x14ac:dyDescent="0.25">
      <c r="B45" s="9" t="s">
        <v>32</v>
      </c>
      <c r="C45" s="26">
        <v>0</v>
      </c>
    </row>
    <row r="46" spans="2:4" ht="15.75" x14ac:dyDescent="0.25">
      <c r="B46" s="9" t="s">
        <v>33</v>
      </c>
      <c r="C46" s="26">
        <v>100</v>
      </c>
    </row>
    <row r="47" spans="2:4" ht="15.75" x14ac:dyDescent="0.25">
      <c r="B47" s="9" t="s">
        <v>34</v>
      </c>
      <c r="C47" s="27">
        <v>0</v>
      </c>
    </row>
    <row r="48" spans="2:4" ht="11.25" customHeight="1" x14ac:dyDescent="0.25">
      <c r="B48" s="28"/>
    </row>
    <row r="49" spans="2:3" ht="22.5" customHeight="1" x14ac:dyDescent="0.25">
      <c r="B49" s="114" t="s">
        <v>35</v>
      </c>
      <c r="C49" s="114"/>
    </row>
    <row r="50" spans="2:3" ht="15.75" x14ac:dyDescent="0.25">
      <c r="B50" s="9" t="s">
        <v>36</v>
      </c>
      <c r="C50" s="26" t="s">
        <v>287</v>
      </c>
    </row>
    <row r="51" spans="2:3" ht="15.75" x14ac:dyDescent="0.25">
      <c r="B51" s="9" t="s">
        <v>37</v>
      </c>
      <c r="C51" s="26">
        <v>0</v>
      </c>
    </row>
    <row r="52" spans="2:3" ht="15.75" x14ac:dyDescent="0.25">
      <c r="B52" s="21" t="s">
        <v>38</v>
      </c>
      <c r="C52" s="26"/>
    </row>
    <row r="53" spans="2:3" ht="15.75" x14ac:dyDescent="0.25">
      <c r="B53" s="9" t="s">
        <v>39</v>
      </c>
      <c r="C53" s="26">
        <v>0</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450</v>
      </c>
    </row>
    <row r="115" spans="2:3" ht="15.75" x14ac:dyDescent="0.25">
      <c r="B115" s="9" t="s">
        <v>77</v>
      </c>
      <c r="C115" s="40" t="s">
        <v>447</v>
      </c>
    </row>
    <row r="116" spans="2:3" ht="15.6" x14ac:dyDescent="0.3">
      <c r="B116" s="9" t="s">
        <v>78</v>
      </c>
      <c r="C116" s="41">
        <v>32</v>
      </c>
    </row>
    <row r="117" spans="2:3" ht="15.75" x14ac:dyDescent="0.25">
      <c r="B117" s="9" t="s">
        <v>79</v>
      </c>
      <c r="C117" s="41" t="s">
        <v>161</v>
      </c>
    </row>
    <row r="118" spans="2:3" ht="15.6" x14ac:dyDescent="0.3">
      <c r="B118" s="42"/>
      <c r="C118" s="43"/>
    </row>
    <row r="119" spans="2:3" x14ac:dyDescent="0.3">
      <c r="B119" s="114" t="s">
        <v>80</v>
      </c>
      <c r="C119" s="114"/>
    </row>
    <row r="120" spans="2:3" ht="15.75" x14ac:dyDescent="0.25">
      <c r="B120" s="9" t="s">
        <v>81</v>
      </c>
      <c r="C120" s="41" t="s">
        <v>157</v>
      </c>
    </row>
    <row r="121" spans="2:3" ht="15.6" x14ac:dyDescent="0.3">
      <c r="B121" s="9" t="s">
        <v>82</v>
      </c>
      <c r="C121" s="41">
        <v>17</v>
      </c>
    </row>
    <row r="122" spans="2:3" ht="15.6" x14ac:dyDescent="0.3">
      <c r="B122" s="9" t="s">
        <v>83</v>
      </c>
      <c r="C122" s="41">
        <v>0</v>
      </c>
    </row>
    <row r="123" spans="2:3" ht="15.6" x14ac:dyDescent="0.3">
      <c r="B123" s="9" t="s">
        <v>84</v>
      </c>
      <c r="C123" s="41">
        <v>100</v>
      </c>
    </row>
    <row r="124" spans="2:3" ht="31.5" x14ac:dyDescent="0.25">
      <c r="B124" s="9" t="s">
        <v>85</v>
      </c>
      <c r="C124" s="41">
        <v>17</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151</v>
      </c>
    </row>
    <row r="129" spans="2:3" ht="15.6" x14ac:dyDescent="0.3">
      <c r="B129" s="9" t="s">
        <v>89</v>
      </c>
      <c r="C129" s="41" t="s">
        <v>152</v>
      </c>
    </row>
    <row r="130" spans="2:3" ht="15.6" x14ac:dyDescent="0.3">
      <c r="B130" s="10" t="s">
        <v>90</v>
      </c>
      <c r="C130" s="44" t="s">
        <v>152</v>
      </c>
    </row>
    <row r="131" spans="2:3" ht="15.6" x14ac:dyDescent="0.3">
      <c r="B131" s="9" t="s">
        <v>91</v>
      </c>
      <c r="C131" s="41" t="s">
        <v>163</v>
      </c>
    </row>
    <row r="132" spans="2:3" ht="15.6" x14ac:dyDescent="0.3">
      <c r="B132" s="9" t="s">
        <v>92</v>
      </c>
      <c r="C132" s="44">
        <v>0.31</v>
      </c>
    </row>
    <row r="133" spans="2:3" ht="15.6" x14ac:dyDescent="0.3">
      <c r="B133" s="9" t="s">
        <v>93</v>
      </c>
      <c r="C133" s="41" t="s">
        <v>176</v>
      </c>
    </row>
    <row r="134" spans="2:3" ht="15.75" x14ac:dyDescent="0.25">
      <c r="B134" s="9" t="s">
        <v>94</v>
      </c>
      <c r="C134" s="41" t="s">
        <v>290</v>
      </c>
    </row>
    <row r="135" spans="2:3" ht="15.75" x14ac:dyDescent="0.25">
      <c r="B135" s="9" t="s">
        <v>95</v>
      </c>
      <c r="C135" s="41" t="s">
        <v>265</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1454.38</v>
      </c>
    </row>
    <row r="153" spans="2:3" ht="15.75" x14ac:dyDescent="0.25">
      <c r="B153" s="47" t="s">
        <v>107</v>
      </c>
      <c r="C153" s="46">
        <v>45.93</v>
      </c>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Tamburaški ansambl-PROG.IZDACI'!A1" display="KLIKNITE OVDJE I UNESITE PODATKE U TABLICU " xr:uid="{00000000-0004-0000-2E00-000000000000}"/>
    <hyperlink ref="B104" location="'KGZ2'!A1" display="KLIKNITE OVDJE I UNESITE PODATKE U TABLICU " xr:uid="{00000000-0004-0000-2E00-000001000000}"/>
    <hyperlink ref="B108" location="'KGZ1'!A1" display="KLIKNITE OVDJE I UNESITE PODATKE U TABLICU " xr:uid="{00000000-0004-0000-2E00-000002000000}"/>
    <hyperlink ref="C14" r:id="rId1" xr:uid="{00000000-0004-0000-2E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2:E22"/>
  <sheetViews>
    <sheetView showGridLines="0" showRowColHeaders="0" zoomScale="58" zoomScaleNormal="58"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SUM(Table225[[#This Row],[SREDSTVA GRADSKOG UREDA ZA KULTURU ]:[SREDSTVA IZ OSTALIH IZVORA]])</f>
        <v>0</v>
      </c>
    </row>
    <row r="6" spans="1:5" x14ac:dyDescent="0.25">
      <c r="A6" s="26" t="s">
        <v>122</v>
      </c>
      <c r="B6" s="47" t="s">
        <v>99</v>
      </c>
      <c r="C6" s="32"/>
      <c r="D6" s="32"/>
      <c r="E6" s="32">
        <f>SUM(Table225[[#This Row],[SREDSTVA GRADSKOG UREDA ZA KULTURU ]:[SREDSTVA IZ OSTALIH IZVORA]])</f>
        <v>0</v>
      </c>
    </row>
    <row r="7" spans="1:5" x14ac:dyDescent="0.25">
      <c r="A7" s="26" t="s">
        <v>123</v>
      </c>
      <c r="B7" s="47" t="s">
        <v>101</v>
      </c>
      <c r="C7" s="32"/>
      <c r="D7" s="32"/>
      <c r="E7" s="32">
        <f>SUM(Table225[[#This Row],[SREDSTVA GRADSKOG UREDA ZA KULTURU ]:[SREDSTVA IZ OSTALIH IZVORA]])</f>
        <v>0</v>
      </c>
    </row>
    <row r="8" spans="1:5" x14ac:dyDescent="0.25">
      <c r="A8" s="26" t="s">
        <v>124</v>
      </c>
      <c r="B8" s="47" t="s">
        <v>102</v>
      </c>
      <c r="C8" s="32"/>
      <c r="D8" s="32"/>
      <c r="E8" s="32">
        <f>SUM(Table225[[#This Row],[SREDSTVA GRADSKOG UREDA ZA KULTURU ]:[SREDSTVA IZ OSTALIH IZVORA]])</f>
        <v>0</v>
      </c>
    </row>
    <row r="9" spans="1:5" x14ac:dyDescent="0.25">
      <c r="A9" s="26" t="s">
        <v>125</v>
      </c>
      <c r="B9" s="47" t="s">
        <v>120</v>
      </c>
      <c r="C9" s="32"/>
      <c r="D9" s="32"/>
      <c r="E9" s="32">
        <f>SUM(Table225[[#This Row],[SREDSTVA GRADSKOG UREDA ZA KULTURU ]:[SREDSTVA IZ OSTALIH IZVORA]])</f>
        <v>0</v>
      </c>
    </row>
    <row r="10" spans="1:5" x14ac:dyDescent="0.25">
      <c r="A10" s="26" t="s">
        <v>126</v>
      </c>
      <c r="B10" s="47" t="s">
        <v>114</v>
      </c>
      <c r="C10" s="32"/>
      <c r="D10" s="32"/>
      <c r="E10" s="32">
        <f>SUM(Table225[[#This Row],[SREDSTVA GRADSKOG UREDA ZA KULTURU ]:[SREDSTVA IZ OSTALIH IZVORA]])</f>
        <v>0</v>
      </c>
    </row>
    <row r="11" spans="1:5" x14ac:dyDescent="0.25">
      <c r="A11" s="26" t="s">
        <v>127</v>
      </c>
      <c r="B11" s="47" t="s">
        <v>115</v>
      </c>
      <c r="C11" s="32"/>
      <c r="D11" s="32"/>
      <c r="E11" s="32">
        <f>SUM(Table225[[#This Row],[SREDSTVA GRADSKOG UREDA ZA KULTURU ]:[SREDSTVA IZ OSTALIH IZVORA]])</f>
        <v>0</v>
      </c>
    </row>
    <row r="12" spans="1:5" x14ac:dyDescent="0.25">
      <c r="A12" s="26" t="s">
        <v>128</v>
      </c>
      <c r="B12" s="47" t="s">
        <v>116</v>
      </c>
      <c r="C12" s="32"/>
      <c r="D12" s="32"/>
      <c r="E12" s="32">
        <f>SUM(Table225[[#This Row],[SREDSTVA GRADSKOG UREDA ZA KULTURU ]:[SREDSTVA IZ OSTALIH IZVORA]])</f>
        <v>0</v>
      </c>
    </row>
    <row r="13" spans="1:5" x14ac:dyDescent="0.25">
      <c r="A13" s="26" t="s">
        <v>129</v>
      </c>
      <c r="B13" s="47" t="s">
        <v>104</v>
      </c>
      <c r="C13" s="32"/>
      <c r="D13" s="32"/>
      <c r="E13" s="32">
        <f>SUM(Table225[[#This Row],[SREDSTVA GRADSKOG UREDA ZA KULTURU ]:[SREDSTVA IZ OSTALIH IZVORA]])</f>
        <v>0</v>
      </c>
    </row>
    <row r="14" spans="1:5" x14ac:dyDescent="0.25">
      <c r="A14" s="26" t="s">
        <v>130</v>
      </c>
      <c r="B14" s="47" t="s">
        <v>105</v>
      </c>
      <c r="C14" s="32"/>
      <c r="D14" s="32"/>
      <c r="E14" s="32">
        <f>SUM(Table225[[#This Row],[SREDSTVA GRADSKOG UREDA ZA KULTURU ]:[SREDSTVA IZ OSTALIH IZVORA]])</f>
        <v>0</v>
      </c>
    </row>
    <row r="15" spans="1:5" x14ac:dyDescent="0.25">
      <c r="A15" s="26" t="s">
        <v>131</v>
      </c>
      <c r="B15" s="47" t="s">
        <v>106</v>
      </c>
      <c r="C15" s="32">
        <v>1454.07</v>
      </c>
      <c r="D15" s="32">
        <v>0.31</v>
      </c>
      <c r="E15" s="32">
        <f>SUM(Table225[[#This Row],[SREDSTVA GRADSKOG UREDA ZA KULTURU ]:[SREDSTVA IZ OSTALIH IZVORA]])</f>
        <v>1454.3799999999999</v>
      </c>
    </row>
    <row r="16" spans="1:5" x14ac:dyDescent="0.25">
      <c r="A16" s="26" t="s">
        <v>132</v>
      </c>
      <c r="B16" s="47" t="s">
        <v>107</v>
      </c>
      <c r="C16" s="32">
        <v>45.93</v>
      </c>
      <c r="D16" s="32"/>
      <c r="E16" s="32">
        <f>SUM(Table225[[#This Row],[SREDSTVA GRADSKOG UREDA ZA KULTURU ]:[SREDSTVA IZ OSTALIH IZVORA]])</f>
        <v>45.93</v>
      </c>
    </row>
    <row r="17" spans="1:5" x14ac:dyDescent="0.25">
      <c r="A17" s="26" t="s">
        <v>133</v>
      </c>
      <c r="B17" s="47" t="s">
        <v>119</v>
      </c>
      <c r="C17" s="32"/>
      <c r="D17" s="32"/>
      <c r="E17" s="32">
        <f>SUM(Table225[[#This Row],[SREDSTVA GRADSKOG UREDA ZA KULTURU ]:[SREDSTVA IZ OSTALIH IZVORA]])</f>
        <v>0</v>
      </c>
    </row>
    <row r="18" spans="1:5" x14ac:dyDescent="0.25">
      <c r="A18" s="26" t="s">
        <v>134</v>
      </c>
      <c r="B18" s="47" t="s">
        <v>109</v>
      </c>
      <c r="C18" s="32"/>
      <c r="D18" s="32"/>
      <c r="E18" s="32">
        <f>SUM(Table225[[#This Row],[SREDSTVA GRADSKOG UREDA ZA KULTURU ]:[SREDSTVA IZ OSTALIH IZVORA]])</f>
        <v>0</v>
      </c>
    </row>
    <row r="19" spans="1:5" x14ac:dyDescent="0.25">
      <c r="A19" s="26" t="s">
        <v>135</v>
      </c>
      <c r="B19" s="47" t="s">
        <v>118</v>
      </c>
      <c r="C19" s="32"/>
      <c r="D19" s="32"/>
      <c r="E19" s="32">
        <f>SUM(Table225[[#This Row],[SREDSTVA GRADSKOG UREDA ZA KULTURU ]:[SREDSTVA IZ OSTALIH IZVORA]])</f>
        <v>0</v>
      </c>
    </row>
    <row r="20" spans="1:5" x14ac:dyDescent="0.25">
      <c r="A20" s="26" t="s">
        <v>136</v>
      </c>
      <c r="B20" s="47" t="s">
        <v>117</v>
      </c>
      <c r="C20" s="33"/>
      <c r="D20" s="33"/>
      <c r="E20" s="33">
        <f>SUM(Table225[[#This Row],[SREDSTVA GRADSKOG UREDA ZA KULTURU ]:[SREDSTVA IZ OSTALIH IZVORA]])</f>
        <v>0</v>
      </c>
    </row>
    <row r="21" spans="1:5" x14ac:dyDescent="0.25">
      <c r="A21" s="26" t="s">
        <v>137</v>
      </c>
      <c r="B21" s="47" t="s">
        <v>108</v>
      </c>
      <c r="C21" s="32"/>
      <c r="D21" s="32"/>
      <c r="E21" s="32">
        <f>SUM(Table225[[#This Row],[SREDSTVA GRADSKOG UREDA ZA KULTURU ]:[SREDSTVA IZ OSTALIH IZVORA]])</f>
        <v>0</v>
      </c>
    </row>
    <row r="22" spans="1:5" x14ac:dyDescent="0.25">
      <c r="A22" s="79" t="s">
        <v>47</v>
      </c>
      <c r="B22" s="79"/>
      <c r="C22" s="80"/>
      <c r="D22" s="80"/>
      <c r="E22" s="81">
        <f>SUBTOTAL(109,Table225[UKUPNO])</f>
        <v>1500.31</v>
      </c>
    </row>
  </sheetData>
  <pageMargins left="0.7" right="0.7" top="0.75" bottom="0.75" header="0.3" footer="0.3"/>
  <drawing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8" tint="-0.249977111117893"/>
  </sheetPr>
  <dimension ref="B3:E160"/>
  <sheetViews>
    <sheetView zoomScale="71" zoomScaleNormal="71" workbookViewId="0">
      <pane ySplit="5" topLeftCell="A132"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266</v>
      </c>
    </row>
    <row r="18" spans="2:3" ht="15.75" x14ac:dyDescent="0.25">
      <c r="B18" s="9" t="s">
        <v>12</v>
      </c>
      <c r="C18" s="14" t="s">
        <v>211</v>
      </c>
    </row>
    <row r="19" spans="2:3" ht="15.75" customHeight="1" x14ac:dyDescent="0.25">
      <c r="B19" s="9" t="s">
        <v>13</v>
      </c>
      <c r="C19" s="14" t="s">
        <v>451</v>
      </c>
    </row>
    <row r="20" spans="2:3" ht="15.75" customHeight="1" x14ac:dyDescent="0.25">
      <c r="B20" s="9" t="s">
        <v>14</v>
      </c>
      <c r="C20" s="14">
        <v>111</v>
      </c>
    </row>
    <row r="21" spans="2:3" ht="15.75" x14ac:dyDescent="0.25">
      <c r="B21" s="9" t="s">
        <v>15</v>
      </c>
      <c r="C21" s="14">
        <v>1</v>
      </c>
    </row>
    <row r="22" spans="2:3" ht="15" customHeight="1" x14ac:dyDescent="0.25">
      <c r="B22" s="15"/>
    </row>
    <row r="23" spans="2:3" ht="23.25" customHeight="1" x14ac:dyDescent="0.25">
      <c r="B23" s="117" t="s">
        <v>16</v>
      </c>
      <c r="C23" s="117"/>
    </row>
    <row r="24" spans="2:3" ht="312.75" customHeight="1" x14ac:dyDescent="0.25">
      <c r="B24" s="16" t="s">
        <v>17</v>
      </c>
      <c r="C24" s="49" t="s">
        <v>452</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500</v>
      </c>
    </row>
    <row r="29" spans="2:3" ht="15.75" x14ac:dyDescent="0.25">
      <c r="B29" s="20" t="s">
        <v>21</v>
      </c>
      <c r="C29" s="19">
        <v>0</v>
      </c>
    </row>
    <row r="30" spans="2:3" ht="15.75" x14ac:dyDescent="0.25">
      <c r="B30" s="20" t="s">
        <v>22</v>
      </c>
      <c r="C30" s="19">
        <v>0</v>
      </c>
    </row>
    <row r="31" spans="2:3" ht="15.75" x14ac:dyDescent="0.25">
      <c r="B31" s="9" t="s">
        <v>23</v>
      </c>
      <c r="C31" s="19">
        <v>0</v>
      </c>
    </row>
    <row r="32" spans="2:3" ht="15.75" x14ac:dyDescent="0.25">
      <c r="B32" s="9" t="s">
        <v>24</v>
      </c>
      <c r="C32" s="19">
        <v>0</v>
      </c>
    </row>
    <row r="33" spans="2:4" ht="31.5" x14ac:dyDescent="0.25">
      <c r="B33" s="9" t="s">
        <v>25</v>
      </c>
      <c r="C33" s="19">
        <v>0</v>
      </c>
    </row>
    <row r="34" spans="2:4" ht="15.75" x14ac:dyDescent="0.25">
      <c r="B34" s="9" t="s">
        <v>26</v>
      </c>
      <c r="C34" s="19">
        <v>0</v>
      </c>
    </row>
    <row r="35" spans="2:4" ht="21.75" customHeight="1" x14ac:dyDescent="0.25">
      <c r="B35" s="21" t="s">
        <v>27</v>
      </c>
      <c r="C35" s="22">
        <f>SUM(C27:C34)</f>
        <v>500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5</v>
      </c>
    </row>
    <row r="45" spans="2:4" ht="15.6" x14ac:dyDescent="0.35">
      <c r="B45" s="10" t="s">
        <v>32</v>
      </c>
      <c r="C45" s="63" t="s">
        <v>169</v>
      </c>
    </row>
    <row r="46" spans="2:4" ht="15.6" x14ac:dyDescent="0.35">
      <c r="B46" s="10" t="s">
        <v>33</v>
      </c>
      <c r="C46" s="110">
        <v>111</v>
      </c>
    </row>
    <row r="47" spans="2:4" ht="15.6" x14ac:dyDescent="0.35">
      <c r="B47" s="10" t="s">
        <v>34</v>
      </c>
      <c r="C47" s="27">
        <v>0</v>
      </c>
    </row>
    <row r="48" spans="2:4" ht="11.25" customHeight="1" x14ac:dyDescent="0.25">
      <c r="B48" s="64"/>
      <c r="C48" s="65"/>
    </row>
    <row r="49" spans="2:3" ht="22.5" customHeight="1" x14ac:dyDescent="0.25">
      <c r="B49" s="114" t="s">
        <v>35</v>
      </c>
      <c r="C49" s="114"/>
    </row>
    <row r="50" spans="2:3" ht="15.75" x14ac:dyDescent="0.25">
      <c r="B50" s="10" t="s">
        <v>36</v>
      </c>
      <c r="C50" s="63">
        <v>0</v>
      </c>
    </row>
    <row r="51" spans="2:3" ht="15.75" x14ac:dyDescent="0.25">
      <c r="B51" s="10" t="s">
        <v>37</v>
      </c>
      <c r="C51" s="63">
        <v>0</v>
      </c>
    </row>
    <row r="52" spans="2:3" ht="15.75" x14ac:dyDescent="0.25">
      <c r="B52" s="60" t="s">
        <v>38</v>
      </c>
      <c r="C52" s="63">
        <v>0</v>
      </c>
    </row>
    <row r="53" spans="2:3" ht="15.75" x14ac:dyDescent="0.25">
      <c r="B53" s="10" t="s">
        <v>39</v>
      </c>
      <c r="C53" s="63">
        <v>20</v>
      </c>
    </row>
    <row r="54" spans="2:3" ht="15.75" x14ac:dyDescent="0.25">
      <c r="B54" s="10" t="s">
        <v>40</v>
      </c>
      <c r="C54" s="63">
        <v>0</v>
      </c>
    </row>
    <row r="55" spans="2:3" ht="15.75" x14ac:dyDescent="0.25">
      <c r="B55" s="10" t="s">
        <v>41</v>
      </c>
      <c r="C55" s="63">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267</v>
      </c>
    </row>
    <row r="115" spans="2:3" ht="15.75" x14ac:dyDescent="0.25">
      <c r="B115" s="9" t="s">
        <v>77</v>
      </c>
      <c r="C115" s="40" t="s">
        <v>453</v>
      </c>
    </row>
    <row r="116" spans="2:3" ht="15.75" x14ac:dyDescent="0.25">
      <c r="B116" s="9" t="s">
        <v>78</v>
      </c>
      <c r="C116" s="41">
        <v>5</v>
      </c>
    </row>
    <row r="117" spans="2:3" ht="15.75" x14ac:dyDescent="0.25">
      <c r="B117" s="9" t="s">
        <v>79</v>
      </c>
      <c r="C117" s="41" t="s">
        <v>268</v>
      </c>
    </row>
    <row r="118" spans="2:3" ht="15.75" x14ac:dyDescent="0.25">
      <c r="B118" s="42"/>
      <c r="C118" s="43"/>
    </row>
    <row r="119" spans="2:3" ht="15.75" x14ac:dyDescent="0.25">
      <c r="B119" s="114" t="s">
        <v>80</v>
      </c>
      <c r="C119" s="114"/>
    </row>
    <row r="120" spans="2:3" ht="15.75" x14ac:dyDescent="0.25">
      <c r="B120" s="9" t="s">
        <v>81</v>
      </c>
      <c r="C120" s="41" t="s">
        <v>212</v>
      </c>
    </row>
    <row r="121" spans="2:3" ht="15.75" x14ac:dyDescent="0.25">
      <c r="B121" s="9" t="s">
        <v>82</v>
      </c>
      <c r="C121" s="41">
        <v>0</v>
      </c>
    </row>
    <row r="122" spans="2:3" ht="15.75" x14ac:dyDescent="0.25">
      <c r="B122" s="9" t="s">
        <v>83</v>
      </c>
      <c r="C122" s="41">
        <v>0</v>
      </c>
    </row>
    <row r="123" spans="2:3" ht="15.75" x14ac:dyDescent="0.25">
      <c r="B123" s="9" t="s">
        <v>84</v>
      </c>
      <c r="C123" s="66">
        <v>111</v>
      </c>
    </row>
    <row r="124" spans="2:3" ht="31.5" x14ac:dyDescent="0.25">
      <c r="B124" s="9" t="s">
        <v>85</v>
      </c>
      <c r="C124" s="66">
        <v>1</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151</v>
      </c>
    </row>
    <row r="129" spans="2:3" ht="15.6" x14ac:dyDescent="0.3">
      <c r="B129" s="9" t="s">
        <v>89</v>
      </c>
      <c r="C129" s="41" t="s">
        <v>152</v>
      </c>
    </row>
    <row r="130" spans="2:3" ht="15.6" x14ac:dyDescent="0.3">
      <c r="B130" s="10" t="s">
        <v>90</v>
      </c>
      <c r="C130" s="67">
        <v>0</v>
      </c>
    </row>
    <row r="131" spans="2:3" ht="15.6" x14ac:dyDescent="0.3">
      <c r="B131" s="9" t="s">
        <v>91</v>
      </c>
      <c r="C131" s="41" t="s">
        <v>152</v>
      </c>
    </row>
    <row r="132" spans="2:3" ht="15.6" x14ac:dyDescent="0.3">
      <c r="B132" s="9" t="s">
        <v>92</v>
      </c>
      <c r="C132" s="67">
        <v>0</v>
      </c>
    </row>
    <row r="133" spans="2:3" ht="15.6" x14ac:dyDescent="0.3">
      <c r="B133" s="9" t="s">
        <v>93</v>
      </c>
      <c r="C133" s="41" t="s">
        <v>153</v>
      </c>
    </row>
    <row r="134" spans="2:3" ht="15.6" x14ac:dyDescent="0.3">
      <c r="B134" s="9" t="s">
        <v>94</v>
      </c>
      <c r="C134" s="41" t="s">
        <v>269</v>
      </c>
    </row>
    <row r="135" spans="2:3" ht="15.6" x14ac:dyDescent="0.3">
      <c r="B135" s="9" t="s">
        <v>95</v>
      </c>
      <c r="C135" s="41" t="s">
        <v>270</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6" x14ac:dyDescent="0.35">
      <c r="B142" s="45" t="s">
        <v>100</v>
      </c>
      <c r="C142" s="46"/>
    </row>
    <row r="143" spans="2:3" ht="15.6" x14ac:dyDescent="0.35">
      <c r="B143" s="47" t="s">
        <v>101</v>
      </c>
      <c r="C143" s="46">
        <v>13.75</v>
      </c>
    </row>
    <row r="144" spans="2:3" ht="15.6" x14ac:dyDescent="0.35">
      <c r="B144" s="47" t="s">
        <v>102</v>
      </c>
      <c r="C144" s="46"/>
    </row>
    <row r="145" spans="2:3" ht="15.6" x14ac:dyDescent="0.35">
      <c r="B145" s="47" t="s">
        <v>120</v>
      </c>
      <c r="C145" s="46"/>
    </row>
    <row r="146" spans="2:3" ht="15.6" x14ac:dyDescent="0.35">
      <c r="B146" s="47" t="s">
        <v>114</v>
      </c>
      <c r="C146" s="46"/>
    </row>
    <row r="147" spans="2:3" ht="15.6" x14ac:dyDescent="0.3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6" x14ac:dyDescent="0.35">
      <c r="B151" s="47" t="s">
        <v>105</v>
      </c>
      <c r="C151" s="46"/>
    </row>
    <row r="152" spans="2:3" ht="15.6" x14ac:dyDescent="0.35">
      <c r="B152" s="47" t="s">
        <v>106</v>
      </c>
      <c r="C152" s="46">
        <v>451.25</v>
      </c>
    </row>
    <row r="153" spans="2:3" ht="15.6" x14ac:dyDescent="0.35">
      <c r="B153" s="47" t="s">
        <v>107</v>
      </c>
      <c r="C153" s="46">
        <v>35</v>
      </c>
    </row>
    <row r="154" spans="2:3" ht="15.75" x14ac:dyDescent="0.25">
      <c r="B154" s="45" t="s">
        <v>119</v>
      </c>
      <c r="C154" s="46"/>
    </row>
    <row r="155" spans="2:3" ht="15.75" x14ac:dyDescent="0.25">
      <c r="B155" s="47" t="s">
        <v>119</v>
      </c>
      <c r="C155" s="46"/>
    </row>
    <row r="156" spans="2:3" ht="15.6" x14ac:dyDescent="0.35">
      <c r="B156" s="45" t="s">
        <v>108</v>
      </c>
      <c r="C156" s="46"/>
    </row>
    <row r="157" spans="2:3" ht="15.6" x14ac:dyDescent="0.35">
      <c r="B157" s="47" t="s">
        <v>109</v>
      </c>
      <c r="C157" s="46"/>
    </row>
    <row r="158" spans="2:3" ht="15.75" x14ac:dyDescent="0.25">
      <c r="B158" s="47" t="s">
        <v>118</v>
      </c>
      <c r="C158" s="46"/>
    </row>
    <row r="159" spans="2:3" ht="15.6" x14ac:dyDescent="0.35">
      <c r="B159" s="47" t="s">
        <v>117</v>
      </c>
      <c r="C159" s="13"/>
    </row>
    <row r="160" spans="2:3" ht="15.6" x14ac:dyDescent="0.3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Tri koraka do sreće-PROG.IZDACI'!A1" display="KLIKNITE OVDJE I UNESITE PODATKE U TABLICU " xr:uid="{00000000-0004-0000-3000-000000000000}"/>
    <hyperlink ref="B104" location="'KGZ2'!A1" display="KLIKNITE OVDJE I UNESITE PODATKE U TABLICU " xr:uid="{00000000-0004-0000-3000-000001000000}"/>
    <hyperlink ref="B108" location="'KGZ1'!A1" display="KLIKNITE OVDJE I UNESITE PODATKE U TABLICU " xr:uid="{00000000-0004-0000-3000-000002000000}"/>
    <hyperlink ref="C14" r:id="rId1" xr:uid="{00000000-0004-0000-3000-000003000000}"/>
  </hyperlinks>
  <pageMargins left="0.25" right="0.25" top="0.75" bottom="0.75" header="0.3" footer="0.3"/>
  <pageSetup paperSize="9" scale="78" orientation="landscape" r:id="rId2"/>
  <headerFooter>
    <oddHeader>&amp;CGradski ured za kulturu, međunarodnu i međugradsku suradnju i civilno društvo</oddHeader>
    <oddFooter>&amp;CDraškovićeva 25, Zagreb&amp;RObrazac za prijavu pojedinačnih programa za ustanove u kulturi - centri za kulturu</oddFooter>
  </headerFooter>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B3:E161"/>
  <sheetViews>
    <sheetView zoomScale="86" zoomScaleNormal="86" workbookViewId="0">
      <pane ySplit="5" topLeftCell="A15"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156</v>
      </c>
    </row>
    <row r="18" spans="2:3" ht="15.75" x14ac:dyDescent="0.25">
      <c r="B18" s="9" t="s">
        <v>12</v>
      </c>
      <c r="C18" s="14" t="s">
        <v>351</v>
      </c>
    </row>
    <row r="19" spans="2:3" ht="15.75" x14ac:dyDescent="0.25">
      <c r="B19" s="9" t="s">
        <v>13</v>
      </c>
      <c r="C19" s="14" t="s">
        <v>353</v>
      </c>
    </row>
    <row r="20" spans="2:3" ht="15.75" x14ac:dyDescent="0.25">
      <c r="B20" s="9" t="s">
        <v>14</v>
      </c>
      <c r="C20" s="66">
        <v>4500</v>
      </c>
    </row>
    <row r="21" spans="2:3" ht="15.75" x14ac:dyDescent="0.25">
      <c r="B21" s="9" t="s">
        <v>15</v>
      </c>
      <c r="C21" s="66">
        <v>479</v>
      </c>
    </row>
    <row r="22" spans="2:3" ht="15" customHeight="1" x14ac:dyDescent="0.25">
      <c r="B22" s="15"/>
    </row>
    <row r="23" spans="2:3" ht="23.25" customHeight="1" x14ac:dyDescent="0.25">
      <c r="B23" s="117" t="s">
        <v>16</v>
      </c>
      <c r="C23" s="117"/>
    </row>
    <row r="24" spans="2:3" ht="276.60000000000002" customHeight="1" x14ac:dyDescent="0.25">
      <c r="B24" s="119" t="s">
        <v>17</v>
      </c>
      <c r="C24" s="121" t="s">
        <v>352</v>
      </c>
    </row>
    <row r="25" spans="2:3" ht="409.5"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6890</v>
      </c>
    </row>
    <row r="30" spans="2:3" ht="15.75" x14ac:dyDescent="0.25">
      <c r="B30" s="20" t="s">
        <v>21</v>
      </c>
      <c r="C30" s="19"/>
    </row>
    <row r="31" spans="2:3" ht="15.75" x14ac:dyDescent="0.25">
      <c r="B31" s="20" t="s">
        <v>22</v>
      </c>
      <c r="C31" s="19"/>
    </row>
    <row r="32" spans="2:3" ht="15.75" x14ac:dyDescent="0.25">
      <c r="B32" s="9" t="s">
        <v>23</v>
      </c>
      <c r="C32" s="19"/>
    </row>
    <row r="33" spans="2:4" ht="15.75" x14ac:dyDescent="0.25">
      <c r="B33" s="9" t="s">
        <v>24</v>
      </c>
      <c r="C33" s="19"/>
    </row>
    <row r="34" spans="2:4" ht="31.5" x14ac:dyDescent="0.25">
      <c r="B34" s="9" t="s">
        <v>25</v>
      </c>
      <c r="C34" s="19"/>
    </row>
    <row r="35" spans="2:4" ht="15.75" x14ac:dyDescent="0.25">
      <c r="B35" s="9" t="s">
        <v>26</v>
      </c>
      <c r="C35" s="19"/>
    </row>
    <row r="36" spans="2:4" ht="21.75" customHeight="1" x14ac:dyDescent="0.25">
      <c r="B36" s="21" t="s">
        <v>27</v>
      </c>
      <c r="C36" s="22">
        <f>SUM(C28:C35)</f>
        <v>6890</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36">
        <v>42</v>
      </c>
    </row>
    <row r="46" spans="2:4" ht="15.75" x14ac:dyDescent="0.25">
      <c r="B46" s="9" t="s">
        <v>32</v>
      </c>
      <c r="C46" s="26" t="s">
        <v>147</v>
      </c>
    </row>
    <row r="47" spans="2:4" ht="15.75" x14ac:dyDescent="0.25">
      <c r="B47" s="9" t="s">
        <v>33</v>
      </c>
      <c r="C47" s="26">
        <v>4500</v>
      </c>
    </row>
    <row r="48" spans="2:4" ht="15.75" x14ac:dyDescent="0.25">
      <c r="B48" s="9" t="s">
        <v>34</v>
      </c>
      <c r="C48" s="27" t="s">
        <v>147</v>
      </c>
    </row>
    <row r="49" spans="2:3" ht="11.25" customHeight="1" x14ac:dyDescent="0.25">
      <c r="B49" s="28"/>
    </row>
    <row r="50" spans="2:3" ht="22.5" customHeight="1" x14ac:dyDescent="0.25">
      <c r="B50" s="114" t="s">
        <v>35</v>
      </c>
      <c r="C50" s="114"/>
    </row>
    <row r="51" spans="2:3" ht="15.75" x14ac:dyDescent="0.25">
      <c r="B51" s="9" t="s">
        <v>36</v>
      </c>
      <c r="C51" s="26" t="s">
        <v>158</v>
      </c>
    </row>
    <row r="52" spans="2:3" ht="15.75" x14ac:dyDescent="0.25">
      <c r="B52" s="9" t="s">
        <v>37</v>
      </c>
      <c r="C52" s="26">
        <v>0</v>
      </c>
    </row>
    <row r="53" spans="2:3" ht="15.75" x14ac:dyDescent="0.25">
      <c r="B53" s="21" t="s">
        <v>38</v>
      </c>
      <c r="C53" s="26"/>
    </row>
    <row r="54" spans="2:3" ht="15.75" x14ac:dyDescent="0.25">
      <c r="B54" s="9" t="s">
        <v>39</v>
      </c>
      <c r="C54" s="26">
        <v>100</v>
      </c>
    </row>
    <row r="55" spans="2:3" ht="15.75" x14ac:dyDescent="0.25">
      <c r="B55" s="9" t="s">
        <v>40</v>
      </c>
      <c r="C55" s="26">
        <v>200</v>
      </c>
    </row>
    <row r="56" spans="2:3" ht="15.75" x14ac:dyDescent="0.25">
      <c r="B56" s="9" t="s">
        <v>41</v>
      </c>
      <c r="C56" s="26">
        <v>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ht="15.75" x14ac:dyDescent="0.25">
      <c r="B114" s="114" t="s">
        <v>75</v>
      </c>
      <c r="C114" s="114"/>
    </row>
    <row r="115" spans="2:3" ht="15.75" x14ac:dyDescent="0.25">
      <c r="B115" s="9" t="s">
        <v>76</v>
      </c>
      <c r="C115" s="40" t="s">
        <v>159</v>
      </c>
    </row>
    <row r="116" spans="2:3" ht="15.75" x14ac:dyDescent="0.25">
      <c r="B116" s="9" t="s">
        <v>77</v>
      </c>
      <c r="C116" s="40" t="s">
        <v>354</v>
      </c>
    </row>
    <row r="117" spans="2:3" ht="15.75" x14ac:dyDescent="0.25">
      <c r="B117" s="9" t="s">
        <v>78</v>
      </c>
      <c r="C117" s="41">
        <v>30</v>
      </c>
    </row>
    <row r="118" spans="2:3" ht="15.75" x14ac:dyDescent="0.25">
      <c r="B118" s="9" t="s">
        <v>79</v>
      </c>
      <c r="C118" s="41" t="s">
        <v>161</v>
      </c>
    </row>
    <row r="119" spans="2:3" ht="15.75" x14ac:dyDescent="0.25">
      <c r="B119" s="42"/>
      <c r="C119" s="43"/>
    </row>
    <row r="120" spans="2:3" ht="15.75" x14ac:dyDescent="0.25">
      <c r="B120" s="114" t="s">
        <v>80</v>
      </c>
      <c r="C120" s="114"/>
    </row>
    <row r="121" spans="2:3" ht="15.75" x14ac:dyDescent="0.25">
      <c r="B121" s="9" t="s">
        <v>81</v>
      </c>
      <c r="C121" s="41" t="s">
        <v>357</v>
      </c>
    </row>
    <row r="122" spans="2:3" ht="15.75" x14ac:dyDescent="0.25">
      <c r="B122" s="9" t="s">
        <v>82</v>
      </c>
      <c r="C122" s="41">
        <v>0</v>
      </c>
    </row>
    <row r="123" spans="2:3" ht="15.75" x14ac:dyDescent="0.25">
      <c r="B123" s="9" t="s">
        <v>83</v>
      </c>
      <c r="C123" s="41">
        <v>0</v>
      </c>
    </row>
    <row r="124" spans="2:3" ht="15.75" x14ac:dyDescent="0.25">
      <c r="B124" s="9" t="s">
        <v>84</v>
      </c>
      <c r="C124" s="41">
        <v>4500</v>
      </c>
    </row>
    <row r="125" spans="2:3" ht="31.5" x14ac:dyDescent="0.25">
      <c r="B125" s="9" t="s">
        <v>85</v>
      </c>
      <c r="C125" s="41">
        <v>479</v>
      </c>
    </row>
    <row r="126" spans="2:3" ht="15.75" x14ac:dyDescent="0.25">
      <c r="B126" s="42"/>
      <c r="C126" s="43"/>
    </row>
    <row r="127" spans="2:3" ht="15.75" x14ac:dyDescent="0.25">
      <c r="B127" s="114" t="s">
        <v>86</v>
      </c>
      <c r="C127" s="114"/>
    </row>
    <row r="128" spans="2:3" ht="15.75" x14ac:dyDescent="0.25">
      <c r="B128" s="9" t="s">
        <v>87</v>
      </c>
      <c r="C128" s="41" t="s">
        <v>163</v>
      </c>
    </row>
    <row r="129" spans="2:3" ht="15.75" x14ac:dyDescent="0.25">
      <c r="B129" s="9" t="s">
        <v>88</v>
      </c>
      <c r="C129" s="41" t="s">
        <v>162</v>
      </c>
    </row>
    <row r="130" spans="2:3" ht="15.75" x14ac:dyDescent="0.25">
      <c r="B130" s="9" t="s">
        <v>89</v>
      </c>
      <c r="C130" s="41" t="s">
        <v>152</v>
      </c>
    </row>
    <row r="131" spans="2:3" ht="15.75" x14ac:dyDescent="0.25">
      <c r="B131" s="10" t="s">
        <v>90</v>
      </c>
      <c r="C131" s="44" t="s">
        <v>152</v>
      </c>
    </row>
    <row r="132" spans="2:3" ht="15.75" x14ac:dyDescent="0.25">
      <c r="B132" s="9" t="s">
        <v>91</v>
      </c>
      <c r="C132" s="41" t="s">
        <v>163</v>
      </c>
    </row>
    <row r="133" spans="2:3" ht="15.75" x14ac:dyDescent="0.25">
      <c r="B133" s="9" t="s">
        <v>92</v>
      </c>
      <c r="C133" s="44">
        <v>881.01</v>
      </c>
    </row>
    <row r="134" spans="2:3" ht="15.75" x14ac:dyDescent="0.25">
      <c r="B134" s="9" t="s">
        <v>93</v>
      </c>
      <c r="C134" s="41" t="s">
        <v>176</v>
      </c>
    </row>
    <row r="135" spans="2:3" ht="15.75" x14ac:dyDescent="0.25">
      <c r="B135" s="9" t="s">
        <v>94</v>
      </c>
      <c r="C135" s="41" t="s">
        <v>355</v>
      </c>
    </row>
    <row r="136" spans="2:3" ht="15.75" x14ac:dyDescent="0.25">
      <c r="B136" s="9" t="s">
        <v>95</v>
      </c>
      <c r="C136" s="41" t="s">
        <v>165</v>
      </c>
    </row>
    <row r="137" spans="2:3" ht="15.75" x14ac:dyDescent="0.25">
      <c r="B137" s="42"/>
      <c r="C137" s="43"/>
    </row>
    <row r="138" spans="2:3" ht="15.75" x14ac:dyDescent="0.25">
      <c r="B138" s="114" t="s">
        <v>96</v>
      </c>
      <c r="C138" s="114"/>
    </row>
    <row r="139" spans="2:3" ht="15.75" x14ac:dyDescent="0.25">
      <c r="B139" s="45" t="s">
        <v>97</v>
      </c>
      <c r="C139" s="46"/>
    </row>
    <row r="140" spans="2:3" ht="15.75" x14ac:dyDescent="0.25">
      <c r="B140" s="45" t="s">
        <v>98</v>
      </c>
      <c r="C140" s="46"/>
    </row>
    <row r="141" spans="2:3" ht="15.75" x14ac:dyDescent="0.25">
      <c r="B141" s="47" t="s">
        <v>113</v>
      </c>
      <c r="C141" s="46"/>
    </row>
    <row r="142" spans="2:3" ht="15.75" x14ac:dyDescent="0.25">
      <c r="B142" s="47" t="s">
        <v>99</v>
      </c>
      <c r="C142" s="46"/>
    </row>
    <row r="143" spans="2:3" ht="15.75" x14ac:dyDescent="0.25">
      <c r="B143" s="45" t="s">
        <v>100</v>
      </c>
      <c r="C143" s="46"/>
    </row>
    <row r="144" spans="2:3" ht="15.75" x14ac:dyDescent="0.25">
      <c r="B144" s="47" t="s">
        <v>101</v>
      </c>
      <c r="C144" s="46"/>
    </row>
    <row r="145" spans="2:3" ht="15.75" x14ac:dyDescent="0.25">
      <c r="B145" s="47" t="s">
        <v>102</v>
      </c>
      <c r="C145" s="46">
        <v>1185.07</v>
      </c>
    </row>
    <row r="146" spans="2:3" ht="15.75" x14ac:dyDescent="0.25">
      <c r="B146" s="47" t="s">
        <v>120</v>
      </c>
      <c r="C146" s="46"/>
    </row>
    <row r="147" spans="2:3" ht="15.75" x14ac:dyDescent="0.25">
      <c r="B147" s="47" t="s">
        <v>114</v>
      </c>
      <c r="C147" s="46"/>
    </row>
    <row r="148" spans="2:3" ht="15.75" x14ac:dyDescent="0.25">
      <c r="B148" s="45" t="s">
        <v>103</v>
      </c>
      <c r="C148" s="46"/>
    </row>
    <row r="149" spans="2:3" ht="15.75" x14ac:dyDescent="0.25">
      <c r="B149" s="47" t="s">
        <v>115</v>
      </c>
      <c r="C149" s="46"/>
    </row>
    <row r="150" spans="2:3" ht="15.75" x14ac:dyDescent="0.25">
      <c r="B150" s="47" t="s">
        <v>116</v>
      </c>
      <c r="C150" s="46"/>
    </row>
    <row r="151" spans="2:3" ht="15.75" x14ac:dyDescent="0.25">
      <c r="B151" s="47" t="s">
        <v>104</v>
      </c>
      <c r="C151" s="46">
        <v>202.5</v>
      </c>
    </row>
    <row r="152" spans="2:3" ht="15.75" x14ac:dyDescent="0.25">
      <c r="B152" s="47" t="s">
        <v>105</v>
      </c>
      <c r="C152" s="46"/>
    </row>
    <row r="153" spans="2:3" ht="15.75" x14ac:dyDescent="0.25">
      <c r="B153" s="47" t="s">
        <v>106</v>
      </c>
      <c r="C153" s="46">
        <v>4197.88</v>
      </c>
    </row>
    <row r="154" spans="2:3" ht="15.75" x14ac:dyDescent="0.25">
      <c r="B154" s="47" t="s">
        <v>107</v>
      </c>
      <c r="C154" s="46">
        <v>533.82000000000005</v>
      </c>
    </row>
    <row r="155" spans="2:3" ht="15.75" x14ac:dyDescent="0.25">
      <c r="B155" s="45" t="s">
        <v>119</v>
      </c>
      <c r="C155" s="46"/>
    </row>
    <row r="156" spans="2:3" ht="15.75" x14ac:dyDescent="0.25">
      <c r="B156" s="47" t="s">
        <v>119</v>
      </c>
      <c r="C156" s="46"/>
    </row>
    <row r="157" spans="2:3" ht="15.75" x14ac:dyDescent="0.25">
      <c r="B157" s="45" t="s">
        <v>108</v>
      </c>
      <c r="C157" s="46"/>
    </row>
    <row r="158" spans="2:3" ht="15.75" x14ac:dyDescent="0.25">
      <c r="B158" s="47" t="s">
        <v>109</v>
      </c>
      <c r="C158" s="46"/>
    </row>
    <row r="159" spans="2:3" ht="15.75" x14ac:dyDescent="0.25">
      <c r="B159" s="47" t="s">
        <v>118</v>
      </c>
      <c r="C159" s="46"/>
    </row>
    <row r="160" spans="2:3" ht="15.75" x14ac:dyDescent="0.25">
      <c r="B160" s="47" t="s">
        <v>117</v>
      </c>
      <c r="C160" s="46">
        <v>126.74</v>
      </c>
    </row>
    <row r="161" spans="2:3" ht="15.75" x14ac:dyDescent="0.25">
      <c r="B161" s="47" t="s">
        <v>108</v>
      </c>
      <c r="C161" s="46">
        <v>1525</v>
      </c>
    </row>
  </sheetData>
  <sheetProtection selectLockedCells="1"/>
  <mergeCells count="22">
    <mergeCell ref="B92:C92"/>
    <mergeCell ref="B7:C7"/>
    <mergeCell ref="B23:C23"/>
    <mergeCell ref="B27:C27"/>
    <mergeCell ref="B38:C38"/>
    <mergeCell ref="B44:C44"/>
    <mergeCell ref="B50:C50"/>
    <mergeCell ref="B59:C59"/>
    <mergeCell ref="B61:C61"/>
    <mergeCell ref="B73:C73"/>
    <mergeCell ref="B80:C80"/>
    <mergeCell ref="B87:C87"/>
    <mergeCell ref="B24:B25"/>
    <mergeCell ref="C24:C25"/>
    <mergeCell ref="B127:C127"/>
    <mergeCell ref="B138:C138"/>
    <mergeCell ref="B100:C100"/>
    <mergeCell ref="B103:C103"/>
    <mergeCell ref="B108:C108"/>
    <mergeCell ref="B112:C112"/>
    <mergeCell ref="B114:C114"/>
    <mergeCell ref="B120:C120"/>
  </mergeCells>
  <hyperlinks>
    <hyperlink ref="B42" location="'Centri-Dan po dan PROG.IZDACI'!A1" display="KLIKNITE OVDJE I UNESITE PODATKE U TABLICU " xr:uid="{00000000-0004-0000-0400-000000000000}"/>
    <hyperlink ref="B105" location="'KGZ2'!A1" display="KLIKNITE OVDJE I UNESITE PODATKE U TABLICU " xr:uid="{00000000-0004-0000-0400-000001000000}"/>
    <hyperlink ref="B109" location="'KGZ1'!A1" display="KLIKNITE OVDJE I UNESITE PODATKE U TABLICU " xr:uid="{00000000-0004-0000-0400-000002000000}"/>
    <hyperlink ref="C14" r:id="rId1" xr:uid="{00000000-0004-0000-04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2:E25"/>
  <sheetViews>
    <sheetView showGridLines="0" showRowColHeaders="0" zoomScale="77" zoomScaleNormal="77" workbookViewId="0">
      <pane ySplit="4" topLeftCell="A8"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SUM(Table226[[#This Row],[SREDSTVA GRADSKOG UREDA ZA KULTURU ]:[SREDSTVA IZ OSTALIH IZVORA]])</f>
        <v>0</v>
      </c>
    </row>
    <row r="6" spans="1:5" x14ac:dyDescent="0.25">
      <c r="A6" s="26" t="s">
        <v>122</v>
      </c>
      <c r="B6" s="47" t="s">
        <v>99</v>
      </c>
      <c r="C6" s="32"/>
      <c r="D6" s="32"/>
      <c r="E6" s="32">
        <f>SUM(Table226[[#This Row],[SREDSTVA GRADSKOG UREDA ZA KULTURU ]:[SREDSTVA IZ OSTALIH IZVORA]])</f>
        <v>0</v>
      </c>
    </row>
    <row r="7" spans="1:5" x14ac:dyDescent="0.25">
      <c r="A7" s="26" t="s">
        <v>123</v>
      </c>
      <c r="B7" s="47" t="s">
        <v>101</v>
      </c>
      <c r="C7" s="32"/>
      <c r="D7" s="32"/>
      <c r="E7" s="32">
        <f>SUM(Table226[[#This Row],[SREDSTVA GRADSKOG UREDA ZA KULTURU ]:[SREDSTVA IZ OSTALIH IZVORA]])</f>
        <v>0</v>
      </c>
    </row>
    <row r="8" spans="1:5" x14ac:dyDescent="0.25">
      <c r="A8" s="26" t="s">
        <v>124</v>
      </c>
      <c r="B8" s="47" t="s">
        <v>102</v>
      </c>
      <c r="C8" s="46"/>
      <c r="D8" s="32"/>
      <c r="E8" s="32">
        <f>SUM(Table226[[#This Row],[SREDSTVA GRADSKOG UREDA ZA KULTURU ]:[SREDSTVA IZ OSTALIH IZVORA]])</f>
        <v>0</v>
      </c>
    </row>
    <row r="9" spans="1:5" x14ac:dyDescent="0.25">
      <c r="A9" s="26" t="s">
        <v>125</v>
      </c>
      <c r="B9" s="47" t="s">
        <v>120</v>
      </c>
      <c r="C9" s="46"/>
      <c r="D9" s="32"/>
      <c r="E9" s="32">
        <f>SUM(Table226[[#This Row],[SREDSTVA GRADSKOG UREDA ZA KULTURU ]:[SREDSTVA IZ OSTALIH IZVORA]])</f>
        <v>0</v>
      </c>
    </row>
    <row r="10" spans="1:5" x14ac:dyDescent="0.25">
      <c r="A10" s="26" t="s">
        <v>126</v>
      </c>
      <c r="B10" s="47" t="s">
        <v>114</v>
      </c>
      <c r="C10" s="46">
        <v>13.75</v>
      </c>
      <c r="D10" s="32"/>
      <c r="E10" s="32">
        <f>SUM(Table226[[#This Row],[SREDSTVA GRADSKOG UREDA ZA KULTURU ]:[SREDSTVA IZ OSTALIH IZVORA]])</f>
        <v>13.75</v>
      </c>
    </row>
    <row r="11" spans="1:5" x14ac:dyDescent="0.25">
      <c r="A11" s="26" t="s">
        <v>127</v>
      </c>
      <c r="B11" s="47" t="s">
        <v>115</v>
      </c>
      <c r="C11" s="46"/>
      <c r="D11" s="32"/>
      <c r="E11" s="32">
        <f>SUM(Table226[[#This Row],[SREDSTVA GRADSKOG UREDA ZA KULTURU ]:[SREDSTVA IZ OSTALIH IZVORA]])</f>
        <v>0</v>
      </c>
    </row>
    <row r="12" spans="1:5" x14ac:dyDescent="0.25">
      <c r="A12" s="26" t="s">
        <v>128</v>
      </c>
      <c r="B12" s="47" t="s">
        <v>116</v>
      </c>
      <c r="C12" s="46"/>
      <c r="D12" s="32"/>
      <c r="E12" s="32">
        <f>SUM(Table226[[#This Row],[SREDSTVA GRADSKOG UREDA ZA KULTURU ]:[SREDSTVA IZ OSTALIH IZVORA]])</f>
        <v>0</v>
      </c>
    </row>
    <row r="13" spans="1:5" x14ac:dyDescent="0.25">
      <c r="A13" s="26" t="s">
        <v>129</v>
      </c>
      <c r="B13" s="47" t="s">
        <v>104</v>
      </c>
      <c r="C13" s="46"/>
      <c r="D13" s="32"/>
      <c r="E13" s="32">
        <f>SUM(Table226[[#This Row],[SREDSTVA GRADSKOG UREDA ZA KULTURU ]:[SREDSTVA IZ OSTALIH IZVORA]])</f>
        <v>0</v>
      </c>
    </row>
    <row r="14" spans="1:5" x14ac:dyDescent="0.25">
      <c r="A14" s="26" t="s">
        <v>130</v>
      </c>
      <c r="B14" s="47" t="s">
        <v>105</v>
      </c>
      <c r="C14" s="46"/>
      <c r="D14" s="32"/>
      <c r="E14" s="32">
        <f>SUM(Table226[[#This Row],[SREDSTVA GRADSKOG UREDA ZA KULTURU ]:[SREDSTVA IZ OSTALIH IZVORA]])</f>
        <v>0</v>
      </c>
    </row>
    <row r="15" spans="1:5" x14ac:dyDescent="0.25">
      <c r="A15" s="26" t="s">
        <v>131</v>
      </c>
      <c r="B15" s="47" t="s">
        <v>106</v>
      </c>
      <c r="C15" s="46"/>
      <c r="D15" s="32"/>
      <c r="E15" s="32">
        <f>SUM(Table226[[#This Row],[SREDSTVA GRADSKOG UREDA ZA KULTURU ]:[SREDSTVA IZ OSTALIH IZVORA]])</f>
        <v>0</v>
      </c>
    </row>
    <row r="16" spans="1:5" x14ac:dyDescent="0.25">
      <c r="A16" s="26" t="s">
        <v>132</v>
      </c>
      <c r="B16" s="47" t="s">
        <v>107</v>
      </c>
      <c r="C16" s="46"/>
      <c r="D16" s="32"/>
      <c r="E16" s="32">
        <f>SUM(Table226[[#This Row],[SREDSTVA GRADSKOG UREDA ZA KULTURU ]:[SREDSTVA IZ OSTALIH IZVORA]])</f>
        <v>0</v>
      </c>
    </row>
    <row r="17" spans="1:5" x14ac:dyDescent="0.25">
      <c r="A17" s="26" t="s">
        <v>133</v>
      </c>
      <c r="B17" s="47" t="s">
        <v>119</v>
      </c>
      <c r="C17" s="46"/>
      <c r="D17" s="32"/>
      <c r="E17" s="32">
        <f>SUM(Table226[[#This Row],[SREDSTVA GRADSKOG UREDA ZA KULTURU ]:[SREDSTVA IZ OSTALIH IZVORA]])</f>
        <v>0</v>
      </c>
    </row>
    <row r="18" spans="1:5" x14ac:dyDescent="0.25">
      <c r="A18" s="26" t="s">
        <v>134</v>
      </c>
      <c r="B18" s="47" t="s">
        <v>109</v>
      </c>
      <c r="C18" s="46">
        <v>451.25</v>
      </c>
      <c r="D18" s="32"/>
      <c r="E18" s="32">
        <f>SUM(Table226[[#This Row],[SREDSTVA GRADSKOG UREDA ZA KULTURU ]:[SREDSTVA IZ OSTALIH IZVORA]])</f>
        <v>451.25</v>
      </c>
    </row>
    <row r="19" spans="1:5" x14ac:dyDescent="0.25">
      <c r="A19" s="26" t="s">
        <v>135</v>
      </c>
      <c r="B19" s="47" t="s">
        <v>118</v>
      </c>
      <c r="C19" s="46">
        <v>35</v>
      </c>
      <c r="D19" s="32"/>
      <c r="E19" s="32">
        <f>SUM(Table226[[#This Row],[SREDSTVA GRADSKOG UREDA ZA KULTURU ]:[SREDSTVA IZ OSTALIH IZVORA]])</f>
        <v>35</v>
      </c>
    </row>
    <row r="20" spans="1:5" x14ac:dyDescent="0.25">
      <c r="A20" s="26" t="s">
        <v>136</v>
      </c>
      <c r="B20" s="47" t="s">
        <v>117</v>
      </c>
      <c r="C20" s="46"/>
      <c r="D20" s="33"/>
      <c r="E20" s="33">
        <f>SUM(Table226[[#This Row],[SREDSTVA GRADSKOG UREDA ZA KULTURU ]:[SREDSTVA IZ OSTALIH IZVORA]])</f>
        <v>0</v>
      </c>
    </row>
    <row r="21" spans="1:5" x14ac:dyDescent="0.25">
      <c r="A21" s="26" t="s">
        <v>137</v>
      </c>
      <c r="B21" s="47" t="s">
        <v>216</v>
      </c>
      <c r="C21" s="46"/>
      <c r="D21" s="32"/>
      <c r="E21" s="32">
        <f>SUM(Table226[[#This Row],[SREDSTVA GRADSKOG UREDA ZA KULTURU ]:[SREDSTVA IZ OSTALIH IZVORA]])</f>
        <v>0</v>
      </c>
    </row>
    <row r="22" spans="1:5" x14ac:dyDescent="0.25">
      <c r="A22" s="84"/>
      <c r="B22" s="84"/>
      <c r="C22" s="46"/>
      <c r="D22" s="78"/>
      <c r="E22" s="78">
        <f>SUM(Table226[[#This Row],[SREDSTVA GRADSKOG UREDA ZA KULTURU ]:[SREDSTVA IZ OSTALIH IZVORA]])</f>
        <v>0</v>
      </c>
    </row>
    <row r="23" spans="1:5" x14ac:dyDescent="0.25">
      <c r="A23" s="84"/>
      <c r="B23" s="84"/>
      <c r="C23" s="33"/>
      <c r="D23" s="78"/>
      <c r="E23" s="78">
        <f>SUM(Table226[[#This Row],[SREDSTVA GRADSKOG UREDA ZA KULTURU ]:[SREDSTVA IZ OSTALIH IZVORA]])</f>
        <v>0</v>
      </c>
    </row>
    <row r="24" spans="1:5" x14ac:dyDescent="0.25">
      <c r="A24" s="84"/>
      <c r="B24" s="84"/>
      <c r="C24" s="33"/>
      <c r="D24" s="78"/>
      <c r="E24" s="78">
        <f>SUM(Table226[[#This Row],[SREDSTVA GRADSKOG UREDA ZA KULTURU ]:[SREDSTVA IZ OSTALIH IZVORA]])</f>
        <v>0</v>
      </c>
    </row>
    <row r="25" spans="1:5" x14ac:dyDescent="0.25">
      <c r="A25" s="79" t="s">
        <v>47</v>
      </c>
      <c r="B25" s="79"/>
      <c r="C25" s="80"/>
      <c r="D25" s="80"/>
      <c r="E25" s="81">
        <f>SUBTOTAL(109,Table226[UKUPNO])</f>
        <v>500</v>
      </c>
    </row>
  </sheetData>
  <pageMargins left="0.7" right="0.7" top="0.75" bottom="0.75" header="0.3" footer="0.3"/>
  <drawing r:id="rId1"/>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8" tint="-0.249977111117893"/>
  </sheetPr>
  <dimension ref="B3:E161"/>
  <sheetViews>
    <sheetView zoomScale="60" zoomScaleNormal="60" workbookViewId="0">
      <pane ySplit="5" topLeftCell="A114"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271</v>
      </c>
    </row>
    <row r="18" spans="2:3" ht="15.75" x14ac:dyDescent="0.25">
      <c r="B18" s="9" t="s">
        <v>12</v>
      </c>
      <c r="C18" s="14" t="s">
        <v>211</v>
      </c>
    </row>
    <row r="19" spans="2:3" ht="15.75" x14ac:dyDescent="0.25">
      <c r="B19" s="9" t="s">
        <v>13</v>
      </c>
      <c r="C19" s="14" t="s">
        <v>454</v>
      </c>
    </row>
    <row r="20" spans="2:3" ht="15.75" x14ac:dyDescent="0.25">
      <c r="B20" s="9" t="s">
        <v>14</v>
      </c>
      <c r="C20" s="14">
        <v>524</v>
      </c>
    </row>
    <row r="21" spans="2:3" ht="15.75" x14ac:dyDescent="0.25">
      <c r="B21" s="9" t="s">
        <v>15</v>
      </c>
      <c r="C21" s="14">
        <v>5</v>
      </c>
    </row>
    <row r="22" spans="2:3" ht="15" customHeight="1" x14ac:dyDescent="0.25">
      <c r="B22" s="15"/>
    </row>
    <row r="23" spans="2:3" ht="23.25" customHeight="1" x14ac:dyDescent="0.25">
      <c r="B23" s="117" t="s">
        <v>16</v>
      </c>
      <c r="C23" s="117"/>
    </row>
    <row r="24" spans="2:3" ht="131.44999999999999" customHeight="1" x14ac:dyDescent="0.25">
      <c r="B24" s="119" t="s">
        <v>17</v>
      </c>
      <c r="C24" s="121" t="s">
        <v>455</v>
      </c>
    </row>
    <row r="25" spans="2:3" ht="408.95"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3300</v>
      </c>
    </row>
    <row r="30" spans="2:3" ht="15.75" x14ac:dyDescent="0.25">
      <c r="B30" s="20" t="s">
        <v>21</v>
      </c>
      <c r="C30" s="19">
        <v>0</v>
      </c>
    </row>
    <row r="31" spans="2:3" ht="15.75" x14ac:dyDescent="0.25">
      <c r="B31" s="20" t="s">
        <v>22</v>
      </c>
      <c r="C31" s="19">
        <v>0</v>
      </c>
    </row>
    <row r="32" spans="2:3" ht="15.75" x14ac:dyDescent="0.25">
      <c r="B32" s="9" t="s">
        <v>23</v>
      </c>
      <c r="C32" s="19">
        <v>0</v>
      </c>
    </row>
    <row r="33" spans="2:4" ht="15.75" x14ac:dyDescent="0.25">
      <c r="B33" s="9" t="s">
        <v>24</v>
      </c>
      <c r="C33" s="19">
        <v>0</v>
      </c>
    </row>
    <row r="34" spans="2:4" ht="31.5" x14ac:dyDescent="0.25">
      <c r="B34" s="9" t="s">
        <v>25</v>
      </c>
      <c r="C34" s="19">
        <v>0</v>
      </c>
    </row>
    <row r="35" spans="2:4" ht="15.75" x14ac:dyDescent="0.25">
      <c r="B35" s="9" t="s">
        <v>26</v>
      </c>
      <c r="C35" s="19">
        <v>0</v>
      </c>
    </row>
    <row r="36" spans="2:4" ht="21.75" customHeight="1" x14ac:dyDescent="0.25">
      <c r="B36" s="21" t="s">
        <v>27</v>
      </c>
      <c r="C36" s="22">
        <f>SUM(C28:C35)</f>
        <v>3300</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36">
        <v>8</v>
      </c>
    </row>
    <row r="46" spans="2:4" ht="15.75" x14ac:dyDescent="0.25">
      <c r="B46" s="10" t="s">
        <v>32</v>
      </c>
      <c r="C46" s="63" t="s">
        <v>169</v>
      </c>
    </row>
    <row r="47" spans="2:4" ht="15.75" x14ac:dyDescent="0.25">
      <c r="B47" s="10" t="s">
        <v>33</v>
      </c>
      <c r="C47" s="63">
        <v>500</v>
      </c>
    </row>
    <row r="48" spans="2:4" ht="15.75" x14ac:dyDescent="0.25">
      <c r="B48" s="10" t="s">
        <v>34</v>
      </c>
      <c r="C48" s="27">
        <v>0</v>
      </c>
    </row>
    <row r="49" spans="2:3" ht="11.25" customHeight="1" x14ac:dyDescent="0.25">
      <c r="B49" s="64"/>
      <c r="C49" s="65"/>
    </row>
    <row r="50" spans="2:3" ht="22.5" customHeight="1" x14ac:dyDescent="0.25">
      <c r="B50" s="114" t="s">
        <v>35</v>
      </c>
      <c r="C50" s="114"/>
    </row>
    <row r="51" spans="2:3" ht="15.75" x14ac:dyDescent="0.25">
      <c r="B51" s="10" t="s">
        <v>36</v>
      </c>
      <c r="C51" s="63">
        <v>0</v>
      </c>
    </row>
    <row r="52" spans="2:3" ht="15.75" x14ac:dyDescent="0.25">
      <c r="B52" s="10" t="s">
        <v>37</v>
      </c>
      <c r="C52" s="63">
        <v>0</v>
      </c>
    </row>
    <row r="53" spans="2:3" ht="15.75" x14ac:dyDescent="0.25">
      <c r="B53" s="60" t="s">
        <v>38</v>
      </c>
      <c r="C53" s="63">
        <v>0</v>
      </c>
    </row>
    <row r="54" spans="2:3" ht="15.75" x14ac:dyDescent="0.25">
      <c r="B54" s="10" t="s">
        <v>39</v>
      </c>
      <c r="C54" s="63">
        <v>10</v>
      </c>
    </row>
    <row r="55" spans="2:3" ht="15.75" x14ac:dyDescent="0.25">
      <c r="B55" s="10" t="s">
        <v>40</v>
      </c>
      <c r="C55" s="63">
        <v>0</v>
      </c>
    </row>
    <row r="56" spans="2:3" ht="15.75" x14ac:dyDescent="0.25">
      <c r="B56" s="10" t="s">
        <v>41</v>
      </c>
      <c r="C56" s="63">
        <v>200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6" x14ac:dyDescent="0.35">
      <c r="B113" s="28"/>
      <c r="C113"/>
    </row>
    <row r="114" spans="2:3" x14ac:dyDescent="0.3">
      <c r="B114" s="114" t="s">
        <v>75</v>
      </c>
      <c r="C114" s="114"/>
    </row>
    <row r="115" spans="2:3" ht="15.75" x14ac:dyDescent="0.25">
      <c r="B115" s="9" t="s">
        <v>76</v>
      </c>
      <c r="C115" s="40" t="s">
        <v>272</v>
      </c>
    </row>
    <row r="116" spans="2:3" ht="15.75" x14ac:dyDescent="0.25">
      <c r="B116" s="9" t="s">
        <v>77</v>
      </c>
      <c r="C116" s="40" t="s">
        <v>456</v>
      </c>
    </row>
    <row r="117" spans="2:3" ht="15.6" x14ac:dyDescent="0.3">
      <c r="B117" s="9" t="s">
        <v>78</v>
      </c>
      <c r="C117" s="41">
        <v>88</v>
      </c>
    </row>
    <row r="118" spans="2:3" ht="15.75" x14ac:dyDescent="0.25">
      <c r="B118" s="9" t="s">
        <v>79</v>
      </c>
      <c r="C118" s="41" t="s">
        <v>268</v>
      </c>
    </row>
    <row r="119" spans="2:3" ht="15.6" x14ac:dyDescent="0.3">
      <c r="B119" s="42"/>
      <c r="C119" s="43"/>
    </row>
    <row r="120" spans="2:3" x14ac:dyDescent="0.3">
      <c r="B120" s="114" t="s">
        <v>80</v>
      </c>
      <c r="C120" s="114"/>
    </row>
    <row r="121" spans="2:3" ht="15.75" x14ac:dyDescent="0.25">
      <c r="B121" s="9" t="s">
        <v>81</v>
      </c>
      <c r="C121" s="41" t="s">
        <v>212</v>
      </c>
    </row>
    <row r="122" spans="2:3" ht="15.6" x14ac:dyDescent="0.3">
      <c r="B122" s="9" t="s">
        <v>82</v>
      </c>
      <c r="C122" s="109">
        <v>24</v>
      </c>
    </row>
    <row r="123" spans="2:3" ht="15.6" x14ac:dyDescent="0.3">
      <c r="B123" s="9" t="s">
        <v>83</v>
      </c>
      <c r="C123" s="109">
        <v>509</v>
      </c>
    </row>
    <row r="124" spans="2:3" ht="15.6" x14ac:dyDescent="0.3">
      <c r="B124" s="9" t="s">
        <v>84</v>
      </c>
      <c r="C124" s="109">
        <v>500</v>
      </c>
    </row>
    <row r="125" spans="2:3" ht="31.5" x14ac:dyDescent="0.25">
      <c r="B125" s="9" t="s">
        <v>85</v>
      </c>
      <c r="C125" s="66">
        <v>5</v>
      </c>
    </row>
    <row r="126" spans="2:3" ht="15.6" x14ac:dyDescent="0.3">
      <c r="B126" s="42"/>
      <c r="C126" s="43"/>
    </row>
    <row r="127" spans="2:3" x14ac:dyDescent="0.3">
      <c r="B127" s="114" t="s">
        <v>86</v>
      </c>
      <c r="C127" s="114"/>
    </row>
    <row r="128" spans="2:3" ht="15.6" x14ac:dyDescent="0.3">
      <c r="B128" s="9" t="s">
        <v>87</v>
      </c>
      <c r="C128" s="41" t="s">
        <v>163</v>
      </c>
    </row>
    <row r="129" spans="2:3" ht="15.6" x14ac:dyDescent="0.3">
      <c r="B129" s="9" t="s">
        <v>88</v>
      </c>
      <c r="C129" s="41" t="s">
        <v>151</v>
      </c>
    </row>
    <row r="130" spans="2:3" ht="15.6" x14ac:dyDescent="0.3">
      <c r="B130" s="9" t="s">
        <v>89</v>
      </c>
      <c r="C130" s="41" t="s">
        <v>152</v>
      </c>
    </row>
    <row r="131" spans="2:3" ht="15.6" x14ac:dyDescent="0.3">
      <c r="B131" s="10" t="s">
        <v>90</v>
      </c>
      <c r="C131" s="67">
        <v>0</v>
      </c>
    </row>
    <row r="132" spans="2:3" ht="15.6" x14ac:dyDescent="0.3">
      <c r="B132" s="9" t="s">
        <v>91</v>
      </c>
      <c r="C132" s="41" t="s">
        <v>152</v>
      </c>
    </row>
    <row r="133" spans="2:3" ht="15.6" x14ac:dyDescent="0.3">
      <c r="B133" s="9" t="s">
        <v>92</v>
      </c>
      <c r="C133" s="67">
        <v>0</v>
      </c>
    </row>
    <row r="134" spans="2:3" ht="15.6" x14ac:dyDescent="0.3">
      <c r="B134" s="9" t="s">
        <v>93</v>
      </c>
      <c r="C134" s="41" t="s">
        <v>153</v>
      </c>
    </row>
    <row r="135" spans="2:3" ht="15.6" x14ac:dyDescent="0.3">
      <c r="B135" s="9" t="s">
        <v>94</v>
      </c>
      <c r="C135" s="41" t="s">
        <v>273</v>
      </c>
    </row>
    <row r="136" spans="2:3" ht="15.6" x14ac:dyDescent="0.3">
      <c r="B136" s="9" t="s">
        <v>95</v>
      </c>
      <c r="C136" s="41" t="s">
        <v>274</v>
      </c>
    </row>
    <row r="137" spans="2:3" ht="15.6" x14ac:dyDescent="0.3">
      <c r="B137" s="42"/>
      <c r="C137" s="43"/>
    </row>
    <row r="138" spans="2:3" x14ac:dyDescent="0.3">
      <c r="B138" s="114" t="s">
        <v>96</v>
      </c>
      <c r="C138" s="114"/>
    </row>
    <row r="139" spans="2:3" ht="15.6" x14ac:dyDescent="0.35">
      <c r="B139" s="45" t="s">
        <v>97</v>
      </c>
      <c r="C139" s="46"/>
    </row>
    <row r="140" spans="2:3" ht="15.75" x14ac:dyDescent="0.25">
      <c r="B140" s="45" t="s">
        <v>98</v>
      </c>
      <c r="C140" s="46"/>
    </row>
    <row r="141" spans="2:3" ht="15.75" x14ac:dyDescent="0.25">
      <c r="B141" s="47" t="s">
        <v>113</v>
      </c>
      <c r="C141" s="46"/>
    </row>
    <row r="142" spans="2:3" ht="15.75" x14ac:dyDescent="0.25">
      <c r="B142" s="47" t="s">
        <v>99</v>
      </c>
      <c r="C142" s="46"/>
    </row>
    <row r="143" spans="2:3" ht="15.6" x14ac:dyDescent="0.35">
      <c r="B143" s="45" t="s">
        <v>100</v>
      </c>
      <c r="C143" s="46"/>
    </row>
    <row r="144" spans="2:3" ht="15.6" x14ac:dyDescent="0.35">
      <c r="B144" s="47" t="s">
        <v>101</v>
      </c>
      <c r="C144" s="46"/>
    </row>
    <row r="145" spans="2:3" ht="15.6" x14ac:dyDescent="0.35">
      <c r="B145" s="47" t="s">
        <v>102</v>
      </c>
      <c r="C145" s="46"/>
    </row>
    <row r="146" spans="2:3" ht="15.6" x14ac:dyDescent="0.35">
      <c r="B146" s="47" t="s">
        <v>120</v>
      </c>
      <c r="C146" s="46"/>
    </row>
    <row r="147" spans="2:3" ht="15.6" x14ac:dyDescent="0.35">
      <c r="B147" s="47" t="s">
        <v>114</v>
      </c>
      <c r="C147" s="46"/>
    </row>
    <row r="148" spans="2:3" ht="15.6" x14ac:dyDescent="0.35">
      <c r="B148" s="45" t="s">
        <v>103</v>
      </c>
      <c r="C148" s="46"/>
    </row>
    <row r="149" spans="2:3" ht="15.75" x14ac:dyDescent="0.25">
      <c r="B149" s="47" t="s">
        <v>115</v>
      </c>
      <c r="C149" s="46"/>
    </row>
    <row r="150" spans="2:3" ht="15.75" x14ac:dyDescent="0.25">
      <c r="B150" s="47" t="s">
        <v>116</v>
      </c>
      <c r="C150" s="46"/>
    </row>
    <row r="151" spans="2:3" ht="15.75" x14ac:dyDescent="0.25">
      <c r="B151" s="47" t="s">
        <v>104</v>
      </c>
      <c r="C151" s="46"/>
    </row>
    <row r="152" spans="2:3" ht="15.75" x14ac:dyDescent="0.25">
      <c r="B152" s="47" t="s">
        <v>105</v>
      </c>
      <c r="C152" s="46"/>
    </row>
    <row r="153" spans="2:3" ht="15.75" x14ac:dyDescent="0.25">
      <c r="B153" s="47" t="s">
        <v>106</v>
      </c>
      <c r="C153" s="46">
        <v>3300</v>
      </c>
    </row>
    <row r="154" spans="2:3" ht="15.75" x14ac:dyDescent="0.25">
      <c r="B154" s="47" t="s">
        <v>107</v>
      </c>
      <c r="C154" s="46"/>
    </row>
    <row r="155" spans="2:3" ht="15.75" x14ac:dyDescent="0.25">
      <c r="B155" s="45" t="s">
        <v>119</v>
      </c>
      <c r="C155" s="46"/>
    </row>
    <row r="156" spans="2:3" ht="15.75" x14ac:dyDescent="0.25">
      <c r="B156" s="47" t="s">
        <v>119</v>
      </c>
      <c r="C156" s="46"/>
    </row>
    <row r="157" spans="2:3" ht="15.75" x14ac:dyDescent="0.25">
      <c r="B157" s="45" t="s">
        <v>108</v>
      </c>
      <c r="C157" s="46"/>
    </row>
    <row r="158" spans="2:3" ht="15.75" x14ac:dyDescent="0.25">
      <c r="B158" s="47" t="s">
        <v>109</v>
      </c>
      <c r="C158" s="46"/>
    </row>
    <row r="159" spans="2:3" ht="15.75" x14ac:dyDescent="0.25">
      <c r="B159" s="47" t="s">
        <v>118</v>
      </c>
      <c r="C159" s="46"/>
    </row>
    <row r="160" spans="2:3" ht="15.75" x14ac:dyDescent="0.25">
      <c r="B160" s="47" t="s">
        <v>117</v>
      </c>
      <c r="C160" s="46"/>
    </row>
    <row r="161" spans="2:3" ht="15.75" x14ac:dyDescent="0.25">
      <c r="B161" s="47" t="s">
        <v>108</v>
      </c>
      <c r="C161" s="46"/>
    </row>
  </sheetData>
  <sheetProtection selectLockedCells="1"/>
  <mergeCells count="22">
    <mergeCell ref="B92:C92"/>
    <mergeCell ref="B7:C7"/>
    <mergeCell ref="B23:C23"/>
    <mergeCell ref="B27:C27"/>
    <mergeCell ref="B38:C38"/>
    <mergeCell ref="B44:C44"/>
    <mergeCell ref="B50:C50"/>
    <mergeCell ref="B59:C59"/>
    <mergeCell ref="B61:C61"/>
    <mergeCell ref="B73:C73"/>
    <mergeCell ref="B80:C80"/>
    <mergeCell ref="B87:C87"/>
    <mergeCell ref="B24:B25"/>
    <mergeCell ref="C24:C25"/>
    <mergeCell ref="B127:C127"/>
    <mergeCell ref="B138:C138"/>
    <mergeCell ref="B100:C100"/>
    <mergeCell ref="B103:C103"/>
    <mergeCell ref="B108:C108"/>
    <mergeCell ref="B112:C112"/>
    <mergeCell ref="B114:C114"/>
    <mergeCell ref="B120:C120"/>
  </mergeCells>
  <hyperlinks>
    <hyperlink ref="B42" location="'Umj.stvaralaštvo-PROG.IZDACI'!A1" display="KLIKNITE OVDJE I UNESITE PODATKE U TABLICU " xr:uid="{00000000-0004-0000-3200-000000000000}"/>
    <hyperlink ref="B105" location="'KGZ2'!A1" display="KLIKNITE OVDJE I UNESITE PODATKE U TABLICU " xr:uid="{00000000-0004-0000-3200-000001000000}"/>
    <hyperlink ref="B109" location="'KGZ1'!A1" display="KLIKNITE OVDJE I UNESITE PODATKE U TABLICU " xr:uid="{00000000-0004-0000-3200-000002000000}"/>
    <hyperlink ref="C14" r:id="rId1" xr:uid="{00000000-0004-0000-3200-000003000000}"/>
  </hyperlinks>
  <pageMargins left="0.25" right="0.25" top="0.75" bottom="0.75" header="0.3" footer="0.3"/>
  <pageSetup paperSize="9" scale="78" orientation="landscape" r:id="rId2"/>
  <headerFooter>
    <oddHeader>&amp;CGradski ured za kulturu, međunarodnu i međugradsku suradnju i civilno društvo</oddHeader>
    <oddFooter>&amp;CDraškovićeva 25, Zagreb&amp;RObrazac za prijavu pojedinačnih programa za ustanove u kulturi - centri za kulturu</oddFooter>
  </headerFooter>
  <colBreaks count="1" manualBreakCount="1">
    <brk id="3"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E22"/>
  <sheetViews>
    <sheetView showGridLines="0" showRowColHeaders="0" zoomScale="80" zoomScaleNormal="8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SUM(Table227[[#This Row],[SREDSTVA GRADSKOG UREDA ZA KULTURU ]:[SREDSTVA IZ OSTALIH IZVORA]])</f>
        <v>0</v>
      </c>
    </row>
    <row r="6" spans="1:5" x14ac:dyDescent="0.25">
      <c r="A6" s="26" t="s">
        <v>122</v>
      </c>
      <c r="B6" s="47" t="s">
        <v>99</v>
      </c>
      <c r="C6" s="32"/>
      <c r="D6" s="32"/>
      <c r="E6" s="32">
        <f>SUM(Table227[[#This Row],[SREDSTVA GRADSKOG UREDA ZA KULTURU ]:[SREDSTVA IZ OSTALIH IZVORA]])</f>
        <v>0</v>
      </c>
    </row>
    <row r="7" spans="1:5" x14ac:dyDescent="0.25">
      <c r="A7" s="26" t="s">
        <v>123</v>
      </c>
      <c r="B7" s="47" t="s">
        <v>101</v>
      </c>
      <c r="C7" s="32"/>
      <c r="D7" s="32"/>
      <c r="E7" s="32">
        <f>SUM(Table227[[#This Row],[SREDSTVA GRADSKOG UREDA ZA KULTURU ]:[SREDSTVA IZ OSTALIH IZVORA]])</f>
        <v>0</v>
      </c>
    </row>
    <row r="8" spans="1:5" x14ac:dyDescent="0.25">
      <c r="A8" s="26" t="s">
        <v>124</v>
      </c>
      <c r="B8" s="47" t="s">
        <v>102</v>
      </c>
      <c r="C8" s="32"/>
      <c r="D8" s="32"/>
      <c r="E8" s="32">
        <f>SUM(Table227[[#This Row],[SREDSTVA GRADSKOG UREDA ZA KULTURU ]:[SREDSTVA IZ OSTALIH IZVORA]])</f>
        <v>0</v>
      </c>
    </row>
    <row r="9" spans="1:5" x14ac:dyDescent="0.25">
      <c r="A9" s="26" t="s">
        <v>125</v>
      </c>
      <c r="B9" s="47" t="s">
        <v>120</v>
      </c>
      <c r="C9" s="32"/>
      <c r="D9" s="32"/>
      <c r="E9" s="32">
        <f>SUM(Table227[[#This Row],[SREDSTVA GRADSKOG UREDA ZA KULTURU ]:[SREDSTVA IZ OSTALIH IZVORA]])</f>
        <v>0</v>
      </c>
    </row>
    <row r="10" spans="1:5" x14ac:dyDescent="0.25">
      <c r="A10" s="26" t="s">
        <v>126</v>
      </c>
      <c r="B10" s="47" t="s">
        <v>114</v>
      </c>
      <c r="C10" s="32"/>
      <c r="D10" s="32"/>
      <c r="E10" s="32">
        <f>SUM(Table227[[#This Row],[SREDSTVA GRADSKOG UREDA ZA KULTURU ]:[SREDSTVA IZ OSTALIH IZVORA]])</f>
        <v>0</v>
      </c>
    </row>
    <row r="11" spans="1:5" x14ac:dyDescent="0.25">
      <c r="A11" s="26" t="s">
        <v>127</v>
      </c>
      <c r="B11" s="47" t="s">
        <v>115</v>
      </c>
      <c r="C11" s="32"/>
      <c r="D11" s="32"/>
      <c r="E11" s="32">
        <f>SUM(Table227[[#This Row],[SREDSTVA GRADSKOG UREDA ZA KULTURU ]:[SREDSTVA IZ OSTALIH IZVORA]])</f>
        <v>0</v>
      </c>
    </row>
    <row r="12" spans="1:5" x14ac:dyDescent="0.25">
      <c r="A12" s="26" t="s">
        <v>128</v>
      </c>
      <c r="B12" s="47" t="s">
        <v>116</v>
      </c>
      <c r="C12" s="32"/>
      <c r="D12" s="32"/>
      <c r="E12" s="32">
        <f>SUM(Table227[[#This Row],[SREDSTVA GRADSKOG UREDA ZA KULTURU ]:[SREDSTVA IZ OSTALIH IZVORA]])</f>
        <v>0</v>
      </c>
    </row>
    <row r="13" spans="1:5" x14ac:dyDescent="0.25">
      <c r="A13" s="26" t="s">
        <v>129</v>
      </c>
      <c r="B13" s="47" t="s">
        <v>104</v>
      </c>
      <c r="C13" s="32"/>
      <c r="D13" s="32"/>
      <c r="E13" s="32">
        <f>SUM(Table227[[#This Row],[SREDSTVA GRADSKOG UREDA ZA KULTURU ]:[SREDSTVA IZ OSTALIH IZVORA]])</f>
        <v>0</v>
      </c>
    </row>
    <row r="14" spans="1:5" x14ac:dyDescent="0.25">
      <c r="A14" s="26" t="s">
        <v>130</v>
      </c>
      <c r="B14" s="47" t="s">
        <v>105</v>
      </c>
      <c r="C14" s="32"/>
      <c r="D14" s="32"/>
      <c r="E14" s="32">
        <f>SUM(Table227[[#This Row],[SREDSTVA GRADSKOG UREDA ZA KULTURU ]:[SREDSTVA IZ OSTALIH IZVORA]])</f>
        <v>0</v>
      </c>
    </row>
    <row r="15" spans="1:5" x14ac:dyDescent="0.25">
      <c r="A15" s="26" t="s">
        <v>131</v>
      </c>
      <c r="B15" s="47" t="s">
        <v>106</v>
      </c>
      <c r="C15" s="32">
        <v>3300</v>
      </c>
      <c r="D15" s="32"/>
      <c r="E15" s="32">
        <f>SUM(Table227[[#This Row],[SREDSTVA GRADSKOG UREDA ZA KULTURU ]:[SREDSTVA IZ OSTALIH IZVORA]])</f>
        <v>3300</v>
      </c>
    </row>
    <row r="16" spans="1:5" x14ac:dyDescent="0.25">
      <c r="A16" s="26" t="s">
        <v>132</v>
      </c>
      <c r="B16" s="47" t="s">
        <v>107</v>
      </c>
      <c r="C16" s="32"/>
      <c r="D16" s="32"/>
      <c r="E16" s="32">
        <f>SUM(Table227[[#This Row],[SREDSTVA GRADSKOG UREDA ZA KULTURU ]:[SREDSTVA IZ OSTALIH IZVORA]])</f>
        <v>0</v>
      </c>
    </row>
    <row r="17" spans="1:5" x14ac:dyDescent="0.25">
      <c r="A17" s="26" t="s">
        <v>133</v>
      </c>
      <c r="B17" s="47" t="s">
        <v>119</v>
      </c>
      <c r="C17" s="32"/>
      <c r="D17" s="32"/>
      <c r="E17" s="32">
        <f>SUM(Table227[[#This Row],[SREDSTVA GRADSKOG UREDA ZA KULTURU ]:[SREDSTVA IZ OSTALIH IZVORA]])</f>
        <v>0</v>
      </c>
    </row>
    <row r="18" spans="1:5" x14ac:dyDescent="0.25">
      <c r="A18" s="26" t="s">
        <v>134</v>
      </c>
      <c r="B18" s="47" t="s">
        <v>109</v>
      </c>
      <c r="C18" s="32"/>
      <c r="D18" s="32"/>
      <c r="E18" s="32">
        <f>SUM(Table227[[#This Row],[SREDSTVA GRADSKOG UREDA ZA KULTURU ]:[SREDSTVA IZ OSTALIH IZVORA]])</f>
        <v>0</v>
      </c>
    </row>
    <row r="19" spans="1:5" x14ac:dyDescent="0.25">
      <c r="A19" s="26" t="s">
        <v>135</v>
      </c>
      <c r="B19" s="47" t="s">
        <v>118</v>
      </c>
      <c r="C19" s="32"/>
      <c r="D19" s="32"/>
      <c r="E19" s="32">
        <f>SUM(Table227[[#This Row],[SREDSTVA GRADSKOG UREDA ZA KULTURU ]:[SREDSTVA IZ OSTALIH IZVORA]])</f>
        <v>0</v>
      </c>
    </row>
    <row r="20" spans="1:5" x14ac:dyDescent="0.25">
      <c r="A20" s="26" t="s">
        <v>136</v>
      </c>
      <c r="B20" s="47" t="s">
        <v>117</v>
      </c>
      <c r="C20" s="33"/>
      <c r="D20" s="33"/>
      <c r="E20" s="33">
        <f>SUM(Table227[[#This Row],[SREDSTVA GRADSKOG UREDA ZA KULTURU ]:[SREDSTVA IZ OSTALIH IZVORA]])</f>
        <v>0</v>
      </c>
    </row>
    <row r="21" spans="1:5" x14ac:dyDescent="0.25">
      <c r="A21" s="26" t="s">
        <v>137</v>
      </c>
      <c r="B21" s="47" t="s">
        <v>216</v>
      </c>
      <c r="C21" s="32"/>
      <c r="D21" s="32"/>
      <c r="E21" s="32">
        <f>SUM(Table227[[#This Row],[SREDSTVA GRADSKOG UREDA ZA KULTURU ]:[SREDSTVA IZ OSTALIH IZVORA]])</f>
        <v>0</v>
      </c>
    </row>
    <row r="22" spans="1:5" x14ac:dyDescent="0.25">
      <c r="A22" s="18" t="s">
        <v>47</v>
      </c>
      <c r="C22" s="34"/>
      <c r="D22" s="34"/>
      <c r="E22" s="35">
        <f>SUBTOTAL(109,Table227[UKUPNO])</f>
        <v>3300</v>
      </c>
    </row>
  </sheetData>
  <pageMargins left="0.7" right="0.7" top="0.75" bottom="0.75" header="0.3" footer="0.3"/>
  <drawing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8" tint="-0.249977111117893"/>
  </sheetPr>
  <dimension ref="B3:E160"/>
  <sheetViews>
    <sheetView zoomScale="70" zoomScaleNormal="70" workbookViewId="0">
      <pane ySplit="5" topLeftCell="A117"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275</v>
      </c>
    </row>
    <row r="18" spans="2:3" ht="15.75" x14ac:dyDescent="0.25">
      <c r="B18" s="9" t="s">
        <v>12</v>
      </c>
      <c r="C18" s="14" t="s">
        <v>211</v>
      </c>
    </row>
    <row r="19" spans="2:3" ht="15.75" x14ac:dyDescent="0.25">
      <c r="B19" s="9" t="s">
        <v>13</v>
      </c>
      <c r="C19" s="66" t="s">
        <v>457</v>
      </c>
    </row>
    <row r="20" spans="2:3" ht="15.75" x14ac:dyDescent="0.25">
      <c r="B20" s="9" t="s">
        <v>14</v>
      </c>
      <c r="C20" s="66">
        <v>54</v>
      </c>
    </row>
    <row r="21" spans="2:3" ht="15.75" x14ac:dyDescent="0.25">
      <c r="B21" s="9" t="s">
        <v>15</v>
      </c>
      <c r="C21" s="14">
        <v>1</v>
      </c>
    </row>
    <row r="22" spans="2:3" ht="15" customHeight="1" x14ac:dyDescent="0.25">
      <c r="B22" s="15"/>
    </row>
    <row r="23" spans="2:3" ht="23.25" customHeight="1" x14ac:dyDescent="0.25">
      <c r="B23" s="117" t="s">
        <v>16</v>
      </c>
      <c r="C23" s="117"/>
    </row>
    <row r="24" spans="2:3" ht="312.75" customHeight="1" x14ac:dyDescent="0.25">
      <c r="B24" s="16" t="s">
        <v>17</v>
      </c>
      <c r="C24" s="102" t="s">
        <v>458</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400</v>
      </c>
    </row>
    <row r="29" spans="2:3" ht="15.75" x14ac:dyDescent="0.25">
      <c r="B29" s="20" t="s">
        <v>21</v>
      </c>
      <c r="C29" s="19">
        <v>0</v>
      </c>
    </row>
    <row r="30" spans="2:3" ht="15.75" x14ac:dyDescent="0.25">
      <c r="B30" s="20" t="s">
        <v>22</v>
      </c>
      <c r="C30" s="19">
        <v>0</v>
      </c>
    </row>
    <row r="31" spans="2:3" ht="15.75" x14ac:dyDescent="0.25">
      <c r="B31" s="9" t="s">
        <v>23</v>
      </c>
      <c r="C31" s="19">
        <v>0</v>
      </c>
    </row>
    <row r="32" spans="2:3" ht="15.75" x14ac:dyDescent="0.25">
      <c r="B32" s="9" t="s">
        <v>24</v>
      </c>
      <c r="C32" s="19">
        <v>0</v>
      </c>
    </row>
    <row r="33" spans="2:4" ht="31.5" x14ac:dyDescent="0.25">
      <c r="B33" s="9" t="s">
        <v>25</v>
      </c>
      <c r="C33" s="19">
        <v>0</v>
      </c>
    </row>
    <row r="34" spans="2:4" ht="15.75" x14ac:dyDescent="0.25">
      <c r="B34" s="9" t="s">
        <v>26</v>
      </c>
      <c r="C34" s="19">
        <v>0</v>
      </c>
    </row>
    <row r="35" spans="2:4" ht="21.75" customHeight="1" x14ac:dyDescent="0.25">
      <c r="B35" s="21" t="s">
        <v>27</v>
      </c>
      <c r="C35" s="22">
        <f>SUM(C27:C34)</f>
        <v>400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4</v>
      </c>
    </row>
    <row r="45" spans="2:4" ht="15.75" x14ac:dyDescent="0.25">
      <c r="B45" s="10" t="s">
        <v>32</v>
      </c>
      <c r="C45" s="63" t="s">
        <v>169</v>
      </c>
    </row>
    <row r="46" spans="2:4" ht="15.75" x14ac:dyDescent="0.25">
      <c r="B46" s="10" t="s">
        <v>33</v>
      </c>
      <c r="C46" s="63">
        <v>54</v>
      </c>
    </row>
    <row r="47" spans="2:4" ht="15.75" x14ac:dyDescent="0.25">
      <c r="B47" s="10" t="s">
        <v>34</v>
      </c>
      <c r="C47" s="27">
        <v>0</v>
      </c>
    </row>
    <row r="48" spans="2:4" ht="11.25" customHeight="1" x14ac:dyDescent="0.25">
      <c r="B48" s="64"/>
      <c r="C48" s="65"/>
    </row>
    <row r="49" spans="2:3" ht="22.5" customHeight="1" x14ac:dyDescent="0.25">
      <c r="B49" s="114" t="s">
        <v>35</v>
      </c>
      <c r="C49" s="114"/>
    </row>
    <row r="50" spans="2:3" ht="15.75" x14ac:dyDescent="0.25">
      <c r="B50" s="10" t="s">
        <v>36</v>
      </c>
      <c r="C50" s="63">
        <v>0</v>
      </c>
    </row>
    <row r="51" spans="2:3" ht="15.75" x14ac:dyDescent="0.25">
      <c r="B51" s="10" t="s">
        <v>37</v>
      </c>
      <c r="C51" s="63">
        <v>0</v>
      </c>
    </row>
    <row r="52" spans="2:3" ht="15.75" x14ac:dyDescent="0.25">
      <c r="B52" s="60" t="s">
        <v>38</v>
      </c>
      <c r="C52" s="63">
        <v>0</v>
      </c>
    </row>
    <row r="53" spans="2:3" ht="15.75" x14ac:dyDescent="0.25">
      <c r="B53" s="10" t="s">
        <v>39</v>
      </c>
      <c r="C53" s="63">
        <v>20</v>
      </c>
    </row>
    <row r="54" spans="2:3" ht="15.75" x14ac:dyDescent="0.25">
      <c r="B54" s="10" t="s">
        <v>40</v>
      </c>
      <c r="C54" s="63">
        <v>0</v>
      </c>
    </row>
    <row r="55" spans="2:3" ht="15.75" x14ac:dyDescent="0.25">
      <c r="B55" s="10" t="s">
        <v>41</v>
      </c>
      <c r="C55" s="63">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276</v>
      </c>
    </row>
    <row r="115" spans="2:3" ht="15.75" x14ac:dyDescent="0.25">
      <c r="B115" s="9" t="s">
        <v>77</v>
      </c>
      <c r="C115" s="40" t="s">
        <v>459</v>
      </c>
    </row>
    <row r="116" spans="2:3" ht="15.75" x14ac:dyDescent="0.25">
      <c r="B116" s="9" t="s">
        <v>78</v>
      </c>
      <c r="C116" s="41">
        <v>4</v>
      </c>
    </row>
    <row r="117" spans="2:3" ht="15.75" x14ac:dyDescent="0.25">
      <c r="B117" s="9" t="s">
        <v>79</v>
      </c>
      <c r="C117" s="41" t="s">
        <v>268</v>
      </c>
    </row>
    <row r="118" spans="2:3" ht="15.75" x14ac:dyDescent="0.25">
      <c r="B118" s="42"/>
      <c r="C118" s="43"/>
    </row>
    <row r="119" spans="2:3" ht="15.75" x14ac:dyDescent="0.25">
      <c r="B119" s="114" t="s">
        <v>80</v>
      </c>
      <c r="C119" s="114"/>
    </row>
    <row r="120" spans="2:3" ht="15.75" x14ac:dyDescent="0.25">
      <c r="B120" s="9" t="s">
        <v>81</v>
      </c>
      <c r="C120" s="41" t="s">
        <v>212</v>
      </c>
    </row>
    <row r="121" spans="2:3" ht="15.75" x14ac:dyDescent="0.25">
      <c r="B121" s="9" t="s">
        <v>82</v>
      </c>
      <c r="C121" s="41">
        <v>0</v>
      </c>
    </row>
    <row r="122" spans="2:3" ht="15.6" x14ac:dyDescent="0.3">
      <c r="B122" s="9" t="s">
        <v>83</v>
      </c>
      <c r="C122" s="41">
        <v>0</v>
      </c>
    </row>
    <row r="123" spans="2:3" ht="15.6" x14ac:dyDescent="0.3">
      <c r="B123" s="9" t="s">
        <v>84</v>
      </c>
      <c r="C123" s="109">
        <v>54</v>
      </c>
    </row>
    <row r="124" spans="2:3" ht="31.5" x14ac:dyDescent="0.25">
      <c r="B124" s="9" t="s">
        <v>85</v>
      </c>
      <c r="C124" s="66">
        <v>1</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151</v>
      </c>
    </row>
    <row r="129" spans="2:3" ht="15.6" x14ac:dyDescent="0.3">
      <c r="B129" s="9" t="s">
        <v>89</v>
      </c>
      <c r="C129" s="41" t="s">
        <v>152</v>
      </c>
    </row>
    <row r="130" spans="2:3" ht="15.6" x14ac:dyDescent="0.3">
      <c r="B130" s="10" t="s">
        <v>90</v>
      </c>
      <c r="C130" s="67">
        <v>0</v>
      </c>
    </row>
    <row r="131" spans="2:3" ht="15.6" x14ac:dyDescent="0.3">
      <c r="B131" s="9" t="s">
        <v>91</v>
      </c>
      <c r="C131" s="41" t="s">
        <v>152</v>
      </c>
    </row>
    <row r="132" spans="2:3" ht="15.6" x14ac:dyDescent="0.3">
      <c r="B132" s="9" t="s">
        <v>92</v>
      </c>
      <c r="C132" s="67">
        <v>0</v>
      </c>
    </row>
    <row r="133" spans="2:3" ht="15.6" x14ac:dyDescent="0.3">
      <c r="B133" s="9" t="s">
        <v>93</v>
      </c>
      <c r="C133" s="41" t="s">
        <v>153</v>
      </c>
    </row>
    <row r="134" spans="2:3" ht="15.6" x14ac:dyDescent="0.3">
      <c r="B134" s="9" t="s">
        <v>94</v>
      </c>
      <c r="C134" s="41" t="s">
        <v>269</v>
      </c>
    </row>
    <row r="135" spans="2:3" ht="15.6" x14ac:dyDescent="0.3">
      <c r="B135" s="9" t="s">
        <v>95</v>
      </c>
      <c r="C135" s="41" t="s">
        <v>270</v>
      </c>
    </row>
    <row r="136" spans="2:3" ht="15.6" x14ac:dyDescent="0.3">
      <c r="B136" s="42"/>
      <c r="C136" s="43"/>
    </row>
    <row r="137" spans="2:3" ht="15.75" x14ac:dyDescent="0.25">
      <c r="B137" s="114" t="s">
        <v>96</v>
      </c>
      <c r="C137" s="114"/>
    </row>
    <row r="138" spans="2:3" ht="15.75" x14ac:dyDescent="0.2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v>4</v>
      </c>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361</v>
      </c>
    </row>
    <row r="153" spans="2:3" ht="15.75" x14ac:dyDescent="0.25">
      <c r="B153" s="47" t="s">
        <v>107</v>
      </c>
      <c r="C153" s="46">
        <v>35</v>
      </c>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Uvod u svijet...-PROG.IZDACI'!A1" display="KLIKNITE OVDJE I UNESITE PODATKE U TABLICU " xr:uid="{00000000-0004-0000-3400-000000000000}"/>
    <hyperlink ref="B104" location="'KGZ2'!A1" display="KLIKNITE OVDJE I UNESITE PODATKE U TABLICU " xr:uid="{00000000-0004-0000-3400-000001000000}"/>
    <hyperlink ref="B108" location="'KGZ1'!A1" display="KLIKNITE OVDJE I UNESITE PODATKE U TABLICU " xr:uid="{00000000-0004-0000-3400-000002000000}"/>
    <hyperlink ref="C14" r:id="rId1" xr:uid="{00000000-0004-0000-3400-000003000000}"/>
  </hyperlinks>
  <pageMargins left="0.25" right="0.25" top="0.75" bottom="0.75" header="0.3" footer="0.3"/>
  <pageSetup paperSize="9" scale="78" orientation="landscape" r:id="rId2"/>
  <headerFooter>
    <oddHeader>&amp;CGradski ured za kulturu, međunarodnu i međugradsku suradnju i civilno društvo</oddHeader>
    <oddFooter>&amp;CDraškovićeva 25, Zagreb&amp;RObrazac za prijavu pojedinačnih programa za ustanove u kulturi - centri za kulturu</oddFooter>
  </headerFooter>
  <colBreaks count="1" manualBreakCount="1">
    <brk id="3"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2:E22"/>
  <sheetViews>
    <sheetView showGridLines="0" showRowColHeaders="0" zoomScale="64" zoomScaleNormal="64"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46"/>
      <c r="D5" s="32"/>
      <c r="E5" s="32">
        <f>SUM(Table228[[#This Row],[SREDSTVA GRADSKOG UREDA ZA KULTURU ]:[SREDSTVA IZ OSTALIH IZVORA]])</f>
        <v>0</v>
      </c>
    </row>
    <row r="6" spans="1:5" x14ac:dyDescent="0.25">
      <c r="A6" s="26" t="s">
        <v>122</v>
      </c>
      <c r="B6" s="47" t="s">
        <v>99</v>
      </c>
      <c r="C6" s="46"/>
      <c r="D6" s="32"/>
      <c r="E6" s="32">
        <f>SUM(Table228[[#This Row],[SREDSTVA GRADSKOG UREDA ZA KULTURU ]:[SREDSTVA IZ OSTALIH IZVORA]])</f>
        <v>0</v>
      </c>
    </row>
    <row r="7" spans="1:5" x14ac:dyDescent="0.25">
      <c r="A7" s="26" t="s">
        <v>123</v>
      </c>
      <c r="B7" s="47" t="s">
        <v>101</v>
      </c>
      <c r="C7" s="46">
        <v>4</v>
      </c>
      <c r="D7" s="32"/>
      <c r="E7" s="32">
        <f>SUM(Table228[[#This Row],[SREDSTVA GRADSKOG UREDA ZA KULTURU ]:[SREDSTVA IZ OSTALIH IZVORA]])</f>
        <v>4</v>
      </c>
    </row>
    <row r="8" spans="1:5" x14ac:dyDescent="0.25">
      <c r="A8" s="26" t="s">
        <v>124</v>
      </c>
      <c r="B8" s="47" t="s">
        <v>102</v>
      </c>
      <c r="C8" s="46"/>
      <c r="D8" s="32"/>
      <c r="E8" s="32">
        <f>SUM(Table228[[#This Row],[SREDSTVA GRADSKOG UREDA ZA KULTURU ]:[SREDSTVA IZ OSTALIH IZVORA]])</f>
        <v>0</v>
      </c>
    </row>
    <row r="9" spans="1:5" x14ac:dyDescent="0.25">
      <c r="A9" s="26" t="s">
        <v>125</v>
      </c>
      <c r="B9" s="47" t="s">
        <v>120</v>
      </c>
      <c r="C9" s="46"/>
      <c r="D9" s="32"/>
      <c r="E9" s="32">
        <f>SUM(Table228[[#This Row],[SREDSTVA GRADSKOG UREDA ZA KULTURU ]:[SREDSTVA IZ OSTALIH IZVORA]])</f>
        <v>0</v>
      </c>
    </row>
    <row r="10" spans="1:5" x14ac:dyDescent="0.25">
      <c r="A10" s="26" t="s">
        <v>126</v>
      </c>
      <c r="B10" s="47" t="s">
        <v>114</v>
      </c>
      <c r="C10" s="46"/>
      <c r="D10" s="32"/>
      <c r="E10" s="32">
        <f>SUM(Table228[[#This Row],[SREDSTVA GRADSKOG UREDA ZA KULTURU ]:[SREDSTVA IZ OSTALIH IZVORA]])</f>
        <v>0</v>
      </c>
    </row>
    <row r="11" spans="1:5" x14ac:dyDescent="0.25">
      <c r="A11" s="26" t="s">
        <v>127</v>
      </c>
      <c r="B11" s="47" t="s">
        <v>115</v>
      </c>
      <c r="C11" s="46"/>
      <c r="D11" s="32"/>
      <c r="E11" s="32">
        <f>SUM(Table228[[#This Row],[SREDSTVA GRADSKOG UREDA ZA KULTURU ]:[SREDSTVA IZ OSTALIH IZVORA]])</f>
        <v>0</v>
      </c>
    </row>
    <row r="12" spans="1:5" x14ac:dyDescent="0.25">
      <c r="A12" s="26" t="s">
        <v>128</v>
      </c>
      <c r="B12" s="47" t="s">
        <v>116</v>
      </c>
      <c r="C12" s="46"/>
      <c r="D12" s="32"/>
      <c r="E12" s="32">
        <f>SUM(Table228[[#This Row],[SREDSTVA GRADSKOG UREDA ZA KULTURU ]:[SREDSTVA IZ OSTALIH IZVORA]])</f>
        <v>0</v>
      </c>
    </row>
    <row r="13" spans="1:5" x14ac:dyDescent="0.25">
      <c r="A13" s="26" t="s">
        <v>129</v>
      </c>
      <c r="B13" s="47" t="s">
        <v>104</v>
      </c>
      <c r="C13" s="46"/>
      <c r="D13" s="32"/>
      <c r="E13" s="32">
        <f>SUM(Table228[[#This Row],[SREDSTVA GRADSKOG UREDA ZA KULTURU ]:[SREDSTVA IZ OSTALIH IZVORA]])</f>
        <v>0</v>
      </c>
    </row>
    <row r="14" spans="1:5" x14ac:dyDescent="0.25">
      <c r="A14" s="26" t="s">
        <v>130</v>
      </c>
      <c r="B14" s="47" t="s">
        <v>105</v>
      </c>
      <c r="C14" s="46"/>
      <c r="D14" s="32"/>
      <c r="E14" s="32">
        <f>SUM(Table228[[#This Row],[SREDSTVA GRADSKOG UREDA ZA KULTURU ]:[SREDSTVA IZ OSTALIH IZVORA]])</f>
        <v>0</v>
      </c>
    </row>
    <row r="15" spans="1:5" x14ac:dyDescent="0.25">
      <c r="A15" s="26" t="s">
        <v>131</v>
      </c>
      <c r="B15" s="47" t="s">
        <v>106</v>
      </c>
      <c r="C15" s="46">
        <v>361</v>
      </c>
      <c r="D15" s="32"/>
      <c r="E15" s="32">
        <f>SUM(Table228[[#This Row],[SREDSTVA GRADSKOG UREDA ZA KULTURU ]:[SREDSTVA IZ OSTALIH IZVORA]])</f>
        <v>361</v>
      </c>
    </row>
    <row r="16" spans="1:5" x14ac:dyDescent="0.25">
      <c r="A16" s="26" t="s">
        <v>132</v>
      </c>
      <c r="B16" s="47" t="s">
        <v>107</v>
      </c>
      <c r="C16" s="46">
        <v>35</v>
      </c>
      <c r="D16" s="32"/>
      <c r="E16" s="32">
        <f>SUM(Table228[[#This Row],[SREDSTVA GRADSKOG UREDA ZA KULTURU ]:[SREDSTVA IZ OSTALIH IZVORA]])</f>
        <v>35</v>
      </c>
    </row>
    <row r="17" spans="1:5" x14ac:dyDescent="0.25">
      <c r="A17" s="26" t="s">
        <v>133</v>
      </c>
      <c r="B17" s="47" t="s">
        <v>119</v>
      </c>
      <c r="C17" s="46"/>
      <c r="D17" s="32"/>
      <c r="E17" s="32">
        <f>SUM(Table228[[#This Row],[SREDSTVA GRADSKOG UREDA ZA KULTURU ]:[SREDSTVA IZ OSTALIH IZVORA]])</f>
        <v>0</v>
      </c>
    </row>
    <row r="18" spans="1:5" x14ac:dyDescent="0.25">
      <c r="A18" s="26" t="s">
        <v>134</v>
      </c>
      <c r="B18" s="47" t="s">
        <v>109</v>
      </c>
      <c r="C18" s="46"/>
      <c r="D18" s="32"/>
      <c r="E18" s="32">
        <f>SUM(Table228[[#This Row],[SREDSTVA GRADSKOG UREDA ZA KULTURU ]:[SREDSTVA IZ OSTALIH IZVORA]])</f>
        <v>0</v>
      </c>
    </row>
    <row r="19" spans="1:5" x14ac:dyDescent="0.25">
      <c r="A19" s="26" t="s">
        <v>135</v>
      </c>
      <c r="B19" s="47" t="s">
        <v>118</v>
      </c>
      <c r="C19" s="46"/>
      <c r="D19" s="32"/>
      <c r="E19" s="32">
        <f>SUM(Table228[[#This Row],[SREDSTVA GRADSKOG UREDA ZA KULTURU ]:[SREDSTVA IZ OSTALIH IZVORA]])</f>
        <v>0</v>
      </c>
    </row>
    <row r="20" spans="1:5" x14ac:dyDescent="0.25">
      <c r="A20" s="26" t="s">
        <v>136</v>
      </c>
      <c r="B20" s="47" t="s">
        <v>117</v>
      </c>
      <c r="C20" s="87"/>
      <c r="D20" s="33"/>
      <c r="E20" s="33">
        <f>SUM(Table228[[#This Row],[SREDSTVA GRADSKOG UREDA ZA KULTURU ]:[SREDSTVA IZ OSTALIH IZVORA]])</f>
        <v>0</v>
      </c>
    </row>
    <row r="21" spans="1:5" x14ac:dyDescent="0.25">
      <c r="A21" s="26" t="s">
        <v>137</v>
      </c>
      <c r="B21" s="47" t="s">
        <v>216</v>
      </c>
      <c r="C21" s="46"/>
      <c r="D21" s="32"/>
      <c r="E21" s="32">
        <f>SUM(Table228[[#This Row],[SREDSTVA GRADSKOG UREDA ZA KULTURU ]:[SREDSTVA IZ OSTALIH IZVORA]])</f>
        <v>0</v>
      </c>
    </row>
    <row r="22" spans="1:5" x14ac:dyDescent="0.25">
      <c r="A22" s="79" t="s">
        <v>47</v>
      </c>
      <c r="B22" s="79"/>
      <c r="C22" s="80"/>
      <c r="D22" s="80"/>
      <c r="E22" s="81">
        <f>SUBTOTAL(109,Table228[UKUPNO])</f>
        <v>400</v>
      </c>
    </row>
  </sheetData>
  <pageMargins left="0.7" right="0.7" top="0.75" bottom="0.75" header="0.3" footer="0.3"/>
  <drawing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tint="-0.249977111117893"/>
  </sheetPr>
  <dimension ref="B3:E160"/>
  <sheetViews>
    <sheetView zoomScale="58" zoomScaleNormal="58" workbookViewId="0">
      <pane ySplit="5" topLeftCell="A111"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277</v>
      </c>
    </row>
    <row r="18" spans="2:3" ht="15.75" x14ac:dyDescent="0.25">
      <c r="B18" s="9" t="s">
        <v>12</v>
      </c>
      <c r="C18" s="14" t="s">
        <v>157</v>
      </c>
    </row>
    <row r="19" spans="2:3" ht="15.75" x14ac:dyDescent="0.25">
      <c r="B19" s="9" t="s">
        <v>13</v>
      </c>
      <c r="C19" s="14" t="s">
        <v>460</v>
      </c>
    </row>
    <row r="20" spans="2:3" ht="15.75" x14ac:dyDescent="0.25">
      <c r="B20" s="9" t="s">
        <v>14</v>
      </c>
      <c r="C20" s="52">
        <v>1400</v>
      </c>
    </row>
    <row r="21" spans="2:3" ht="15.75" x14ac:dyDescent="0.25">
      <c r="B21" s="9" t="s">
        <v>15</v>
      </c>
      <c r="C21" s="14">
        <v>5</v>
      </c>
    </row>
    <row r="22" spans="2:3" ht="15" customHeight="1" x14ac:dyDescent="0.25">
      <c r="B22" s="15"/>
    </row>
    <row r="23" spans="2:3" ht="23.25" customHeight="1" x14ac:dyDescent="0.25">
      <c r="B23" s="117" t="s">
        <v>16</v>
      </c>
      <c r="C23" s="117"/>
    </row>
    <row r="24" spans="2:3" ht="312.75" customHeight="1" x14ac:dyDescent="0.25">
      <c r="B24" s="16" t="s">
        <v>17</v>
      </c>
      <c r="C24" s="49" t="s">
        <v>461</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1969.84</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1969.84</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1</v>
      </c>
    </row>
    <row r="45" spans="2:4" ht="15.75" x14ac:dyDescent="0.25">
      <c r="B45" s="9" t="s">
        <v>32</v>
      </c>
      <c r="C45" s="26" t="s">
        <v>169</v>
      </c>
    </row>
    <row r="46" spans="2:4" ht="15.75" x14ac:dyDescent="0.25">
      <c r="B46" s="9" t="s">
        <v>33</v>
      </c>
      <c r="C46" s="26">
        <v>0</v>
      </c>
    </row>
    <row r="47" spans="2:4" ht="15.75" x14ac:dyDescent="0.25">
      <c r="B47" s="9" t="s">
        <v>34</v>
      </c>
      <c r="C47" s="27">
        <v>0</v>
      </c>
    </row>
    <row r="48" spans="2:4" ht="11.25" customHeight="1" x14ac:dyDescent="0.25">
      <c r="B48" s="28"/>
    </row>
    <row r="49" spans="2:3" ht="22.5" customHeight="1" x14ac:dyDescent="0.25">
      <c r="B49" s="114" t="s">
        <v>35</v>
      </c>
      <c r="C49" s="114"/>
    </row>
    <row r="50" spans="2:3" ht="15.75" x14ac:dyDescent="0.25">
      <c r="B50" s="9" t="s">
        <v>36</v>
      </c>
      <c r="C50" s="26" t="s">
        <v>462</v>
      </c>
    </row>
    <row r="51" spans="2:3" ht="15.75" x14ac:dyDescent="0.25">
      <c r="B51" s="9" t="s">
        <v>37</v>
      </c>
      <c r="C51" s="26">
        <v>0</v>
      </c>
    </row>
    <row r="52" spans="2:3" ht="15.75" x14ac:dyDescent="0.25">
      <c r="B52" s="21" t="s">
        <v>38</v>
      </c>
      <c r="C52" s="26"/>
    </row>
    <row r="53" spans="2:3" ht="15.75" x14ac:dyDescent="0.25">
      <c r="B53" s="9" t="s">
        <v>39</v>
      </c>
      <c r="C53" s="26">
        <v>0</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6" x14ac:dyDescent="0.35">
      <c r="B112" s="28"/>
      <c r="C112"/>
    </row>
    <row r="113" spans="2:3" x14ac:dyDescent="0.3">
      <c r="B113" s="114" t="s">
        <v>75</v>
      </c>
      <c r="C113" s="114"/>
    </row>
    <row r="114" spans="2:3" ht="15.75" x14ac:dyDescent="0.25">
      <c r="B114" s="9" t="s">
        <v>76</v>
      </c>
      <c r="C114" s="40" t="s">
        <v>278</v>
      </c>
    </row>
    <row r="115" spans="2:3" ht="15.75" x14ac:dyDescent="0.25">
      <c r="B115" s="9" t="s">
        <v>77</v>
      </c>
      <c r="C115" s="40" t="s">
        <v>463</v>
      </c>
    </row>
    <row r="116" spans="2:3" ht="15.6" x14ac:dyDescent="0.3">
      <c r="B116" s="9" t="s">
        <v>78</v>
      </c>
      <c r="C116" s="41">
        <v>18</v>
      </c>
    </row>
    <row r="117" spans="2:3" ht="15.75" x14ac:dyDescent="0.25">
      <c r="B117" s="9" t="s">
        <v>79</v>
      </c>
      <c r="C117" s="41" t="s">
        <v>279</v>
      </c>
    </row>
    <row r="118" spans="2:3" ht="15.6" x14ac:dyDescent="0.3">
      <c r="B118" s="42"/>
      <c r="C118" s="43"/>
    </row>
    <row r="119" spans="2:3" x14ac:dyDescent="0.3">
      <c r="B119" s="114" t="s">
        <v>80</v>
      </c>
      <c r="C119" s="114"/>
    </row>
    <row r="120" spans="2:3" ht="15.75" x14ac:dyDescent="0.25">
      <c r="B120" s="9" t="s">
        <v>81</v>
      </c>
      <c r="C120" s="41" t="s">
        <v>157</v>
      </c>
    </row>
    <row r="121" spans="2:3" ht="15.6" x14ac:dyDescent="0.3">
      <c r="B121" s="9" t="s">
        <v>82</v>
      </c>
      <c r="C121" s="41"/>
    </row>
    <row r="122" spans="2:3" ht="15.6" x14ac:dyDescent="0.3">
      <c r="B122" s="9" t="s">
        <v>83</v>
      </c>
      <c r="C122" s="41"/>
    </row>
    <row r="123" spans="2:3" ht="15.6" x14ac:dyDescent="0.3">
      <c r="B123" s="9" t="s">
        <v>84</v>
      </c>
      <c r="C123" s="41">
        <v>1400</v>
      </c>
    </row>
    <row r="124" spans="2:3" ht="31.5" x14ac:dyDescent="0.25">
      <c r="B124" s="9" t="s">
        <v>85</v>
      </c>
      <c r="C124" s="41">
        <v>5</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280</v>
      </c>
    </row>
    <row r="129" spans="2:3" ht="15.6" x14ac:dyDescent="0.3">
      <c r="B129" s="9" t="s">
        <v>89</v>
      </c>
      <c r="C129" s="41" t="s">
        <v>152</v>
      </c>
    </row>
    <row r="130" spans="2:3" ht="15.6" x14ac:dyDescent="0.3">
      <c r="B130" s="10" t="s">
        <v>90</v>
      </c>
      <c r="C130" s="44" t="s">
        <v>152</v>
      </c>
    </row>
    <row r="131" spans="2:3" ht="15.6" x14ac:dyDescent="0.3">
      <c r="B131" s="9" t="s">
        <v>91</v>
      </c>
      <c r="C131" s="41" t="s">
        <v>152</v>
      </c>
    </row>
    <row r="132" spans="2:3" ht="15.6" x14ac:dyDescent="0.3">
      <c r="B132" s="9" t="s">
        <v>92</v>
      </c>
      <c r="C132" s="44" t="s">
        <v>152</v>
      </c>
    </row>
    <row r="133" spans="2:3" ht="15.6" x14ac:dyDescent="0.3">
      <c r="B133" s="9" t="s">
        <v>93</v>
      </c>
      <c r="C133" s="41" t="s">
        <v>152</v>
      </c>
    </row>
    <row r="134" spans="2:3" ht="15.6" x14ac:dyDescent="0.3">
      <c r="B134" s="9" t="s">
        <v>94</v>
      </c>
      <c r="C134" s="41" t="s">
        <v>281</v>
      </c>
    </row>
    <row r="135" spans="2:3" ht="15.6" x14ac:dyDescent="0.3">
      <c r="B135" s="9" t="s">
        <v>95</v>
      </c>
      <c r="C135" s="41" t="s">
        <v>204</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v>336.7</v>
      </c>
    </row>
    <row r="141" spans="2:3" ht="15.75" x14ac:dyDescent="0.25">
      <c r="B141" s="47" t="s">
        <v>99</v>
      </c>
      <c r="C141" s="46">
        <v>670.4</v>
      </c>
    </row>
    <row r="142" spans="2:3" ht="15.75" x14ac:dyDescent="0.25">
      <c r="B142" s="45" t="s">
        <v>100</v>
      </c>
      <c r="C142" s="46"/>
    </row>
    <row r="143" spans="2:3" ht="15.75" x14ac:dyDescent="0.25">
      <c r="B143" s="47" t="s">
        <v>101</v>
      </c>
      <c r="C143" s="46"/>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v>192.75</v>
      </c>
    </row>
    <row r="151" spans="2:3" ht="15.75" x14ac:dyDescent="0.25">
      <c r="B151" s="47" t="s">
        <v>105</v>
      </c>
      <c r="C151" s="46"/>
    </row>
    <row r="152" spans="2:3" ht="15.75" x14ac:dyDescent="0.25">
      <c r="B152" s="47" t="s">
        <v>106</v>
      </c>
      <c r="C152" s="46">
        <v>769.99</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Filmski kolosijek-PROG.IZDACI'!A1" display="KLIKNITE OVDJE I UNESITE PODATKE U TABLICU " xr:uid="{00000000-0004-0000-3600-000000000000}"/>
    <hyperlink ref="B104" location="'KGZ2'!A1" display="KLIKNITE OVDJE I UNESITE PODATKE U TABLICU " xr:uid="{00000000-0004-0000-3600-000001000000}"/>
    <hyperlink ref="B108" location="'KGZ1'!A1" display="KLIKNITE OVDJE I UNESITE PODATKE U TABLICU " xr:uid="{00000000-0004-0000-3600-000002000000}"/>
    <hyperlink ref="C14" r:id="rId1" xr:uid="{00000000-0004-0000-36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E22"/>
  <sheetViews>
    <sheetView showGridLines="0" showRowColHeaders="0" zoomScale="60" zoomScaleNormal="6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v>336.7</v>
      </c>
      <c r="D5" s="32"/>
      <c r="E5" s="32">
        <f>SUM(Table229[[#This Row],[SREDSTVA GRADSKOG UREDA ZA KULTURU ]:[SREDSTVA IZ OSTALIH IZVORA]])</f>
        <v>336.7</v>
      </c>
    </row>
    <row r="6" spans="1:5" x14ac:dyDescent="0.25">
      <c r="A6" s="26" t="s">
        <v>122</v>
      </c>
      <c r="B6" s="47" t="s">
        <v>99</v>
      </c>
      <c r="C6" s="32">
        <v>670.4</v>
      </c>
      <c r="D6" s="32"/>
      <c r="E6" s="32">
        <f>SUM(Table229[[#This Row],[SREDSTVA GRADSKOG UREDA ZA KULTURU ]:[SREDSTVA IZ OSTALIH IZVORA]])</f>
        <v>670.4</v>
      </c>
    </row>
    <row r="7" spans="1:5" x14ac:dyDescent="0.25">
      <c r="A7" s="26" t="s">
        <v>123</v>
      </c>
      <c r="B7" s="47" t="s">
        <v>101</v>
      </c>
      <c r="C7" s="32"/>
      <c r="D7" s="32"/>
      <c r="E7" s="32">
        <f>SUM(Table229[[#This Row],[SREDSTVA GRADSKOG UREDA ZA KULTURU ]:[SREDSTVA IZ OSTALIH IZVORA]])</f>
        <v>0</v>
      </c>
    </row>
    <row r="8" spans="1:5" x14ac:dyDescent="0.25">
      <c r="A8" s="26" t="s">
        <v>124</v>
      </c>
      <c r="B8" s="47" t="s">
        <v>102</v>
      </c>
      <c r="C8" s="32"/>
      <c r="D8" s="32"/>
      <c r="E8" s="32">
        <f>SUM(Table229[[#This Row],[SREDSTVA GRADSKOG UREDA ZA KULTURU ]:[SREDSTVA IZ OSTALIH IZVORA]])</f>
        <v>0</v>
      </c>
    </row>
    <row r="9" spans="1:5" x14ac:dyDescent="0.25">
      <c r="A9" s="26" t="s">
        <v>125</v>
      </c>
      <c r="B9" s="47" t="s">
        <v>120</v>
      </c>
      <c r="C9" s="32"/>
      <c r="D9" s="32"/>
      <c r="E9" s="32">
        <f>SUM(Table229[[#This Row],[SREDSTVA GRADSKOG UREDA ZA KULTURU ]:[SREDSTVA IZ OSTALIH IZVORA]])</f>
        <v>0</v>
      </c>
    </row>
    <row r="10" spans="1:5" x14ac:dyDescent="0.25">
      <c r="A10" s="26" t="s">
        <v>126</v>
      </c>
      <c r="B10" s="47" t="s">
        <v>114</v>
      </c>
      <c r="C10" s="32"/>
      <c r="D10" s="32"/>
      <c r="E10" s="32">
        <f>SUM(Table229[[#This Row],[SREDSTVA GRADSKOG UREDA ZA KULTURU ]:[SREDSTVA IZ OSTALIH IZVORA]])</f>
        <v>0</v>
      </c>
    </row>
    <row r="11" spans="1:5" x14ac:dyDescent="0.25">
      <c r="A11" s="26" t="s">
        <v>127</v>
      </c>
      <c r="B11" s="47" t="s">
        <v>115</v>
      </c>
      <c r="C11" s="32"/>
      <c r="D11" s="32"/>
      <c r="E11" s="32">
        <f>SUM(Table229[[#This Row],[SREDSTVA GRADSKOG UREDA ZA KULTURU ]:[SREDSTVA IZ OSTALIH IZVORA]])</f>
        <v>0</v>
      </c>
    </row>
    <row r="12" spans="1:5" x14ac:dyDescent="0.25">
      <c r="A12" s="26" t="s">
        <v>128</v>
      </c>
      <c r="B12" s="47" t="s">
        <v>116</v>
      </c>
      <c r="C12" s="32"/>
      <c r="D12" s="32"/>
      <c r="E12" s="32">
        <f>SUM(Table229[[#This Row],[SREDSTVA GRADSKOG UREDA ZA KULTURU ]:[SREDSTVA IZ OSTALIH IZVORA]])</f>
        <v>0</v>
      </c>
    </row>
    <row r="13" spans="1:5" x14ac:dyDescent="0.25">
      <c r="A13" s="26" t="s">
        <v>129</v>
      </c>
      <c r="B13" s="47" t="s">
        <v>104</v>
      </c>
      <c r="C13" s="32">
        <v>192.75</v>
      </c>
      <c r="D13" s="32"/>
      <c r="E13" s="32">
        <f>SUM(Table229[[#This Row],[SREDSTVA GRADSKOG UREDA ZA KULTURU ]:[SREDSTVA IZ OSTALIH IZVORA]])</f>
        <v>192.75</v>
      </c>
    </row>
    <row r="14" spans="1:5" x14ac:dyDescent="0.25">
      <c r="A14" s="26" t="s">
        <v>130</v>
      </c>
      <c r="B14" s="47" t="s">
        <v>105</v>
      </c>
      <c r="C14" s="32"/>
      <c r="D14" s="32"/>
      <c r="E14" s="32">
        <f>SUM(Table229[[#This Row],[SREDSTVA GRADSKOG UREDA ZA KULTURU ]:[SREDSTVA IZ OSTALIH IZVORA]])</f>
        <v>0</v>
      </c>
    </row>
    <row r="15" spans="1:5" x14ac:dyDescent="0.25">
      <c r="A15" s="26" t="s">
        <v>131</v>
      </c>
      <c r="B15" s="47" t="s">
        <v>106</v>
      </c>
      <c r="C15" s="32">
        <v>769.99</v>
      </c>
      <c r="D15" s="32"/>
      <c r="E15" s="32">
        <f>SUM(Table229[[#This Row],[SREDSTVA GRADSKOG UREDA ZA KULTURU ]:[SREDSTVA IZ OSTALIH IZVORA]])</f>
        <v>769.99</v>
      </c>
    </row>
    <row r="16" spans="1:5" x14ac:dyDescent="0.25">
      <c r="A16" s="26" t="s">
        <v>132</v>
      </c>
      <c r="B16" s="47" t="s">
        <v>107</v>
      </c>
      <c r="C16" s="32"/>
      <c r="D16" s="32"/>
      <c r="E16" s="32">
        <f>SUM(Table229[[#This Row],[SREDSTVA GRADSKOG UREDA ZA KULTURU ]:[SREDSTVA IZ OSTALIH IZVORA]])</f>
        <v>0</v>
      </c>
    </row>
    <row r="17" spans="1:5" x14ac:dyDescent="0.25">
      <c r="A17" s="26" t="s">
        <v>133</v>
      </c>
      <c r="B17" s="47" t="s">
        <v>119</v>
      </c>
      <c r="C17" s="32"/>
      <c r="D17" s="32"/>
      <c r="E17" s="32">
        <f>SUM(Table229[[#This Row],[SREDSTVA GRADSKOG UREDA ZA KULTURU ]:[SREDSTVA IZ OSTALIH IZVORA]])</f>
        <v>0</v>
      </c>
    </row>
    <row r="18" spans="1:5" x14ac:dyDescent="0.25">
      <c r="A18" s="26" t="s">
        <v>134</v>
      </c>
      <c r="B18" s="47" t="s">
        <v>109</v>
      </c>
      <c r="C18" s="32"/>
      <c r="D18" s="32"/>
      <c r="E18" s="32">
        <f>SUM(Table229[[#This Row],[SREDSTVA GRADSKOG UREDA ZA KULTURU ]:[SREDSTVA IZ OSTALIH IZVORA]])</f>
        <v>0</v>
      </c>
    </row>
    <row r="19" spans="1:5" x14ac:dyDescent="0.25">
      <c r="A19" s="26" t="s">
        <v>135</v>
      </c>
      <c r="B19" s="47" t="s">
        <v>118</v>
      </c>
      <c r="C19" s="32"/>
      <c r="D19" s="32"/>
      <c r="E19" s="32">
        <f>SUM(Table229[[#This Row],[SREDSTVA GRADSKOG UREDA ZA KULTURU ]:[SREDSTVA IZ OSTALIH IZVORA]])</f>
        <v>0</v>
      </c>
    </row>
    <row r="20" spans="1:5" x14ac:dyDescent="0.25">
      <c r="A20" s="26" t="s">
        <v>136</v>
      </c>
      <c r="B20" s="47" t="s">
        <v>117</v>
      </c>
      <c r="C20" s="33"/>
      <c r="D20" s="33"/>
      <c r="E20" s="33">
        <f>SUM(Table229[[#This Row],[SREDSTVA GRADSKOG UREDA ZA KULTURU ]:[SREDSTVA IZ OSTALIH IZVORA]])</f>
        <v>0</v>
      </c>
    </row>
    <row r="21" spans="1:5" x14ac:dyDescent="0.25">
      <c r="A21" s="26" t="s">
        <v>137</v>
      </c>
      <c r="B21" s="47" t="s">
        <v>108</v>
      </c>
      <c r="C21" s="32"/>
      <c r="D21" s="32"/>
      <c r="E21" s="32">
        <f>SUM(Table229[[#This Row],[SREDSTVA GRADSKOG UREDA ZA KULTURU ]:[SREDSTVA IZ OSTALIH IZVORA]])</f>
        <v>0</v>
      </c>
    </row>
    <row r="22" spans="1:5" x14ac:dyDescent="0.25">
      <c r="A22" s="79" t="s">
        <v>47</v>
      </c>
      <c r="B22" s="79"/>
      <c r="C22" s="80"/>
      <c r="D22" s="80"/>
      <c r="E22" s="81">
        <f>SUBTOTAL(109,Table229[UKUPNO])</f>
        <v>1969.84</v>
      </c>
    </row>
  </sheetData>
  <pageMargins left="0.7" right="0.7" top="0.75" bottom="0.75" header="0.3" footer="0.3"/>
  <drawing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8" tint="-0.249977111117893"/>
  </sheetPr>
  <dimension ref="B3:E160"/>
  <sheetViews>
    <sheetView zoomScale="54" zoomScaleNormal="54" workbookViewId="0">
      <pane ySplit="5" topLeftCell="A102"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5" ht="15.75" x14ac:dyDescent="0.25">
      <c r="B17" s="9" t="s">
        <v>11</v>
      </c>
      <c r="C17" s="14" t="s">
        <v>282</v>
      </c>
    </row>
    <row r="18" spans="2:5" ht="15.75" x14ac:dyDescent="0.25">
      <c r="B18" s="9" t="s">
        <v>12</v>
      </c>
      <c r="C18" s="14" t="s">
        <v>157</v>
      </c>
    </row>
    <row r="19" spans="2:5" ht="15.75" x14ac:dyDescent="0.25">
      <c r="B19" s="9" t="s">
        <v>13</v>
      </c>
      <c r="C19" s="14" t="s">
        <v>464</v>
      </c>
    </row>
    <row r="20" spans="2:5" ht="15.75" x14ac:dyDescent="0.25">
      <c r="B20" s="9" t="s">
        <v>14</v>
      </c>
      <c r="C20" s="14">
        <v>70</v>
      </c>
    </row>
    <row r="21" spans="2:5" ht="15.75" x14ac:dyDescent="0.25">
      <c r="B21" s="9" t="s">
        <v>15</v>
      </c>
      <c r="C21" s="14">
        <v>8</v>
      </c>
    </row>
    <row r="22" spans="2:5" ht="15" customHeight="1" x14ac:dyDescent="0.25">
      <c r="B22" s="15"/>
    </row>
    <row r="23" spans="2:5" ht="23.25" customHeight="1" x14ac:dyDescent="0.25">
      <c r="B23" s="117" t="s">
        <v>16</v>
      </c>
      <c r="C23" s="117"/>
    </row>
    <row r="24" spans="2:5" ht="312.75" customHeight="1" x14ac:dyDescent="0.25">
      <c r="B24" s="16" t="s">
        <v>17</v>
      </c>
      <c r="C24" s="49" t="s">
        <v>501</v>
      </c>
      <c r="E24" s="103"/>
    </row>
    <row r="25" spans="2:5" ht="8.25" customHeight="1" x14ac:dyDescent="0.25">
      <c r="B25" s="15"/>
    </row>
    <row r="26" spans="2:5" ht="22.5" customHeight="1" x14ac:dyDescent="0.25">
      <c r="B26" s="118" t="s">
        <v>18</v>
      </c>
      <c r="C26" s="118"/>
    </row>
    <row r="27" spans="2:5" ht="15.75" x14ac:dyDescent="0.25">
      <c r="B27" s="17" t="s">
        <v>19</v>
      </c>
      <c r="C27" s="18"/>
    </row>
    <row r="28" spans="2:5" ht="31.5" x14ac:dyDescent="0.25">
      <c r="B28" s="9" t="s">
        <v>20</v>
      </c>
      <c r="C28" s="19">
        <v>4543.3900000000003</v>
      </c>
    </row>
    <row r="29" spans="2:5" ht="15.75" x14ac:dyDescent="0.25">
      <c r="B29" s="20" t="s">
        <v>21</v>
      </c>
      <c r="C29" s="19"/>
    </row>
    <row r="30" spans="2:5" ht="15.75" x14ac:dyDescent="0.25">
      <c r="B30" s="20" t="s">
        <v>22</v>
      </c>
      <c r="C30" s="19"/>
    </row>
    <row r="31" spans="2:5" ht="15.75" x14ac:dyDescent="0.25">
      <c r="B31" s="9" t="s">
        <v>23</v>
      </c>
      <c r="C31" s="19"/>
    </row>
    <row r="32" spans="2:5"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4543.3900000000003</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5</v>
      </c>
    </row>
    <row r="45" spans="2:4" ht="15.75" x14ac:dyDescent="0.25">
      <c r="B45" s="9" t="s">
        <v>32</v>
      </c>
      <c r="C45" s="26" t="s">
        <v>147</v>
      </c>
    </row>
    <row r="46" spans="2:4" ht="15.75" x14ac:dyDescent="0.25">
      <c r="B46" s="9" t="s">
        <v>33</v>
      </c>
      <c r="C46" s="26">
        <v>70</v>
      </c>
    </row>
    <row r="47" spans="2:4" ht="15.75" x14ac:dyDescent="0.25">
      <c r="B47" s="9" t="s">
        <v>34</v>
      </c>
      <c r="C47" s="27" t="s">
        <v>147</v>
      </c>
    </row>
    <row r="48" spans="2:4" ht="11.25" customHeight="1" x14ac:dyDescent="0.25">
      <c r="B48" s="28"/>
    </row>
    <row r="49" spans="2:3" ht="22.5" customHeight="1" x14ac:dyDescent="0.25">
      <c r="B49" s="114" t="s">
        <v>35</v>
      </c>
      <c r="C49" s="114"/>
    </row>
    <row r="50" spans="2:3" ht="15.75" x14ac:dyDescent="0.25">
      <c r="B50" s="9" t="s">
        <v>36</v>
      </c>
      <c r="C50" s="26" t="s">
        <v>283</v>
      </c>
    </row>
    <row r="51" spans="2:3" ht="15.75" x14ac:dyDescent="0.25">
      <c r="B51" s="9" t="s">
        <v>37</v>
      </c>
      <c r="C51" s="26">
        <v>0</v>
      </c>
    </row>
    <row r="52" spans="2:3" ht="15.75" x14ac:dyDescent="0.25">
      <c r="B52" s="21" t="s">
        <v>38</v>
      </c>
      <c r="C52" s="26"/>
    </row>
    <row r="53" spans="2:3" ht="15.75" x14ac:dyDescent="0.25">
      <c r="B53" s="9" t="s">
        <v>39</v>
      </c>
      <c r="C53" s="26">
        <v>10</v>
      </c>
    </row>
    <row r="54" spans="2:3" ht="15.75" x14ac:dyDescent="0.25">
      <c r="B54" s="9" t="s">
        <v>40</v>
      </c>
      <c r="C54" s="26">
        <v>300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x14ac:dyDescent="0.3">
      <c r="B108" s="24" t="s">
        <v>30</v>
      </c>
    </row>
    <row r="111" spans="2:5" ht="15.75" x14ac:dyDescent="0.25">
      <c r="B111" s="115" t="s">
        <v>110</v>
      </c>
      <c r="C111" s="115"/>
    </row>
    <row r="112" spans="2:5" ht="15.6" x14ac:dyDescent="0.35">
      <c r="B112" s="28"/>
      <c r="C112"/>
    </row>
    <row r="113" spans="2:3" x14ac:dyDescent="0.3">
      <c r="B113" s="114" t="s">
        <v>75</v>
      </c>
      <c r="C113" s="114"/>
    </row>
    <row r="114" spans="2:3" ht="15.75" x14ac:dyDescent="0.25">
      <c r="B114" s="9" t="s">
        <v>76</v>
      </c>
      <c r="C114" s="40" t="s">
        <v>284</v>
      </c>
    </row>
    <row r="115" spans="2:3" ht="15.75" x14ac:dyDescent="0.25">
      <c r="B115" s="9" t="s">
        <v>77</v>
      </c>
      <c r="C115" s="40" t="s">
        <v>423</v>
      </c>
    </row>
    <row r="116" spans="2:3" ht="15.6" x14ac:dyDescent="0.3">
      <c r="B116" s="9" t="s">
        <v>78</v>
      </c>
      <c r="C116" s="41">
        <v>44</v>
      </c>
    </row>
    <row r="117" spans="2:3" ht="15.75" x14ac:dyDescent="0.25">
      <c r="B117" s="9" t="s">
        <v>79</v>
      </c>
      <c r="C117" s="41" t="s">
        <v>161</v>
      </c>
    </row>
    <row r="118" spans="2:3" ht="15.6" x14ac:dyDescent="0.3">
      <c r="B118" s="42"/>
      <c r="C118" s="43"/>
    </row>
    <row r="119" spans="2:3" x14ac:dyDescent="0.3">
      <c r="B119" s="114" t="s">
        <v>80</v>
      </c>
      <c r="C119" s="114"/>
    </row>
    <row r="120" spans="2:3" ht="15.75" x14ac:dyDescent="0.25">
      <c r="B120" s="9" t="s">
        <v>81</v>
      </c>
      <c r="C120" s="41" t="s">
        <v>157</v>
      </c>
    </row>
    <row r="121" spans="2:3" ht="15.6" x14ac:dyDescent="0.3">
      <c r="B121" s="9" t="s">
        <v>82</v>
      </c>
      <c r="C121" s="41">
        <v>70</v>
      </c>
    </row>
    <row r="122" spans="2:3" ht="15.6" x14ac:dyDescent="0.3">
      <c r="B122" s="9" t="s">
        <v>83</v>
      </c>
      <c r="C122" s="41">
        <v>0</v>
      </c>
    </row>
    <row r="123" spans="2:3" ht="15.6" x14ac:dyDescent="0.3">
      <c r="B123" s="9" t="s">
        <v>84</v>
      </c>
      <c r="C123" s="41">
        <v>82</v>
      </c>
    </row>
    <row r="124" spans="2:3" ht="31.5" x14ac:dyDescent="0.25">
      <c r="B124" s="9" t="s">
        <v>85</v>
      </c>
      <c r="C124" s="41">
        <v>8</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162</v>
      </c>
    </row>
    <row r="129" spans="2:3" ht="15.6" x14ac:dyDescent="0.3">
      <c r="B129" s="9" t="s">
        <v>89</v>
      </c>
      <c r="C129" s="41" t="s">
        <v>152</v>
      </c>
    </row>
    <row r="130" spans="2:3" ht="15.6" x14ac:dyDescent="0.3">
      <c r="B130" s="10" t="s">
        <v>90</v>
      </c>
      <c r="C130" s="44" t="s">
        <v>152</v>
      </c>
    </row>
    <row r="131" spans="2:3" ht="15.6" x14ac:dyDescent="0.3">
      <c r="B131" s="9" t="s">
        <v>91</v>
      </c>
      <c r="C131" s="41" t="s">
        <v>152</v>
      </c>
    </row>
    <row r="132" spans="2:3" ht="15.6" x14ac:dyDescent="0.3">
      <c r="B132" s="9" t="s">
        <v>92</v>
      </c>
      <c r="C132" s="44" t="s">
        <v>152</v>
      </c>
    </row>
    <row r="133" spans="2:3" ht="15.6" x14ac:dyDescent="0.3">
      <c r="B133" s="9" t="s">
        <v>93</v>
      </c>
      <c r="C133" s="41" t="s">
        <v>152</v>
      </c>
    </row>
    <row r="134" spans="2:3" ht="15.75" x14ac:dyDescent="0.25">
      <c r="B134" s="9" t="s">
        <v>94</v>
      </c>
      <c r="C134" s="41" t="s">
        <v>285</v>
      </c>
    </row>
    <row r="135" spans="2:3" ht="15.6" x14ac:dyDescent="0.3">
      <c r="B135" s="9" t="s">
        <v>95</v>
      </c>
      <c r="C135" s="41" t="s">
        <v>465</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v>152.83000000000001</v>
      </c>
    </row>
    <row r="141" spans="2:3" ht="15.75" x14ac:dyDescent="0.25">
      <c r="B141" s="47" t="s">
        <v>99</v>
      </c>
      <c r="C141" s="46">
        <v>491.2</v>
      </c>
    </row>
    <row r="142" spans="2:3" ht="15.6" x14ac:dyDescent="0.35">
      <c r="B142" s="45" t="s">
        <v>100</v>
      </c>
      <c r="C142" s="46"/>
    </row>
    <row r="143" spans="2:3" ht="15.6" x14ac:dyDescent="0.35">
      <c r="B143" s="47" t="s">
        <v>101</v>
      </c>
      <c r="C143" s="46">
        <v>149.09</v>
      </c>
    </row>
    <row r="144" spans="2:3" ht="15.6" x14ac:dyDescent="0.35">
      <c r="B144" s="47" t="s">
        <v>102</v>
      </c>
      <c r="C144" s="46"/>
    </row>
    <row r="145" spans="2:3" ht="15.6" x14ac:dyDescent="0.35">
      <c r="B145" s="47" t="s">
        <v>120</v>
      </c>
      <c r="C145" s="46"/>
    </row>
    <row r="146" spans="2:3" ht="15.6" x14ac:dyDescent="0.35">
      <c r="B146" s="47" t="s">
        <v>114</v>
      </c>
      <c r="C146" s="46"/>
    </row>
    <row r="147" spans="2:3" ht="15.6" x14ac:dyDescent="0.3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v>302.5</v>
      </c>
    </row>
    <row r="151" spans="2:3" ht="15.6" x14ac:dyDescent="0.35">
      <c r="B151" s="47" t="s">
        <v>105</v>
      </c>
      <c r="C151" s="46"/>
    </row>
    <row r="152" spans="2:3" ht="15.6" x14ac:dyDescent="0.35">
      <c r="B152" s="47" t="s">
        <v>106</v>
      </c>
      <c r="C152" s="46">
        <v>3447.77</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Filmski peron-PROG.IZDACI'!A1" display="KLIKNITE OVDJE I UNESITE PODATKE U TABLICU " xr:uid="{00000000-0004-0000-3800-000000000000}"/>
    <hyperlink ref="B104" location="'KGZ2'!A1" display="KLIKNITE OVDJE I UNESITE PODATKE U TABLICU " xr:uid="{00000000-0004-0000-3800-000001000000}"/>
    <hyperlink ref="B108" location="'KGZ1'!A1" display="KLIKNITE OVDJE I UNESITE PODATKE U TABLICU " xr:uid="{00000000-0004-0000-3800-000002000000}"/>
    <hyperlink ref="C14" r:id="rId1" xr:uid="{00000000-0004-0000-38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2:E22"/>
  <sheetViews>
    <sheetView showGridLines="0" showRowColHeaders="0" zoomScale="70" zoomScaleNormal="7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v>152.83000000000001</v>
      </c>
      <c r="D5" s="32"/>
      <c r="E5" s="32">
        <f>SUM(Table230[[#This Row],[SREDSTVA GRADSKOG UREDA ZA KULTURU ]:[SREDSTVA IZ OSTALIH IZVORA]])</f>
        <v>152.83000000000001</v>
      </c>
    </row>
    <row r="6" spans="1:5" x14ac:dyDescent="0.25">
      <c r="A6" s="26" t="s">
        <v>122</v>
      </c>
      <c r="B6" s="47" t="s">
        <v>99</v>
      </c>
      <c r="C6" s="32">
        <v>491.2</v>
      </c>
      <c r="D6" s="32"/>
      <c r="E6" s="32">
        <f>SUM(Table230[[#This Row],[SREDSTVA GRADSKOG UREDA ZA KULTURU ]:[SREDSTVA IZ OSTALIH IZVORA]])</f>
        <v>491.2</v>
      </c>
    </row>
    <row r="7" spans="1:5" x14ac:dyDescent="0.25">
      <c r="A7" s="26" t="s">
        <v>123</v>
      </c>
      <c r="B7" s="47" t="s">
        <v>101</v>
      </c>
      <c r="C7" s="32">
        <v>149.09</v>
      </c>
      <c r="D7" s="32"/>
      <c r="E7" s="32">
        <f>SUM(Table230[[#This Row],[SREDSTVA GRADSKOG UREDA ZA KULTURU ]:[SREDSTVA IZ OSTALIH IZVORA]])</f>
        <v>149.09</v>
      </c>
    </row>
    <row r="8" spans="1:5" x14ac:dyDescent="0.25">
      <c r="A8" s="26" t="s">
        <v>124</v>
      </c>
      <c r="B8" s="47" t="s">
        <v>102</v>
      </c>
      <c r="C8" s="32"/>
      <c r="D8" s="32"/>
      <c r="E8" s="32">
        <f>SUM(Table230[[#This Row],[SREDSTVA GRADSKOG UREDA ZA KULTURU ]:[SREDSTVA IZ OSTALIH IZVORA]])</f>
        <v>0</v>
      </c>
    </row>
    <row r="9" spans="1:5" x14ac:dyDescent="0.25">
      <c r="A9" s="26" t="s">
        <v>125</v>
      </c>
      <c r="B9" s="47" t="s">
        <v>120</v>
      </c>
      <c r="C9" s="32"/>
      <c r="D9" s="32"/>
      <c r="E9" s="32">
        <f>SUM(Table230[[#This Row],[SREDSTVA GRADSKOG UREDA ZA KULTURU ]:[SREDSTVA IZ OSTALIH IZVORA]])</f>
        <v>0</v>
      </c>
    </row>
    <row r="10" spans="1:5" x14ac:dyDescent="0.25">
      <c r="A10" s="26" t="s">
        <v>126</v>
      </c>
      <c r="B10" s="47" t="s">
        <v>114</v>
      </c>
      <c r="C10" s="32"/>
      <c r="D10" s="32"/>
      <c r="E10" s="32">
        <f>SUM(Table230[[#This Row],[SREDSTVA GRADSKOG UREDA ZA KULTURU ]:[SREDSTVA IZ OSTALIH IZVORA]])</f>
        <v>0</v>
      </c>
    </row>
    <row r="11" spans="1:5" x14ac:dyDescent="0.25">
      <c r="A11" s="26" t="s">
        <v>127</v>
      </c>
      <c r="B11" s="47" t="s">
        <v>115</v>
      </c>
      <c r="C11" s="32"/>
      <c r="D11" s="32"/>
      <c r="E11" s="32">
        <f>SUM(Table230[[#This Row],[SREDSTVA GRADSKOG UREDA ZA KULTURU ]:[SREDSTVA IZ OSTALIH IZVORA]])</f>
        <v>0</v>
      </c>
    </row>
    <row r="12" spans="1:5" x14ac:dyDescent="0.25">
      <c r="A12" s="26" t="s">
        <v>128</v>
      </c>
      <c r="B12" s="47" t="s">
        <v>116</v>
      </c>
      <c r="C12" s="32"/>
      <c r="D12" s="32"/>
      <c r="E12" s="32">
        <f>SUM(Table230[[#This Row],[SREDSTVA GRADSKOG UREDA ZA KULTURU ]:[SREDSTVA IZ OSTALIH IZVORA]])</f>
        <v>0</v>
      </c>
    </row>
    <row r="13" spans="1:5" x14ac:dyDescent="0.25">
      <c r="A13" s="26" t="s">
        <v>129</v>
      </c>
      <c r="B13" s="47" t="s">
        <v>104</v>
      </c>
      <c r="C13" s="32">
        <v>302.5</v>
      </c>
      <c r="D13" s="32"/>
      <c r="E13" s="32">
        <f>SUM(Table230[[#This Row],[SREDSTVA GRADSKOG UREDA ZA KULTURU ]:[SREDSTVA IZ OSTALIH IZVORA]])</f>
        <v>302.5</v>
      </c>
    </row>
    <row r="14" spans="1:5" x14ac:dyDescent="0.25">
      <c r="A14" s="26" t="s">
        <v>130</v>
      </c>
      <c r="B14" s="47" t="s">
        <v>105</v>
      </c>
      <c r="C14" s="32"/>
      <c r="D14" s="32"/>
      <c r="E14" s="32">
        <f>SUM(Table230[[#This Row],[SREDSTVA GRADSKOG UREDA ZA KULTURU ]:[SREDSTVA IZ OSTALIH IZVORA]])</f>
        <v>0</v>
      </c>
    </row>
    <row r="15" spans="1:5" x14ac:dyDescent="0.25">
      <c r="A15" s="26" t="s">
        <v>131</v>
      </c>
      <c r="B15" s="47" t="s">
        <v>106</v>
      </c>
      <c r="C15" s="32">
        <v>3447.77</v>
      </c>
      <c r="D15" s="32"/>
      <c r="E15" s="32">
        <f>SUM(Table230[[#This Row],[SREDSTVA GRADSKOG UREDA ZA KULTURU ]:[SREDSTVA IZ OSTALIH IZVORA]])</f>
        <v>3447.77</v>
      </c>
    </row>
    <row r="16" spans="1:5" x14ac:dyDescent="0.25">
      <c r="A16" s="26" t="s">
        <v>132</v>
      </c>
      <c r="B16" s="47" t="s">
        <v>107</v>
      </c>
      <c r="C16" s="32"/>
      <c r="D16" s="32"/>
      <c r="E16" s="32">
        <f>SUM(Table230[[#This Row],[SREDSTVA GRADSKOG UREDA ZA KULTURU ]:[SREDSTVA IZ OSTALIH IZVORA]])</f>
        <v>0</v>
      </c>
    </row>
    <row r="17" spans="1:5" x14ac:dyDescent="0.25">
      <c r="A17" s="26" t="s">
        <v>133</v>
      </c>
      <c r="B17" s="47" t="s">
        <v>119</v>
      </c>
      <c r="C17" s="32"/>
      <c r="D17" s="32"/>
      <c r="E17" s="32">
        <f>SUM(Table230[[#This Row],[SREDSTVA GRADSKOG UREDA ZA KULTURU ]:[SREDSTVA IZ OSTALIH IZVORA]])</f>
        <v>0</v>
      </c>
    </row>
    <row r="18" spans="1:5" x14ac:dyDescent="0.25">
      <c r="A18" s="26" t="s">
        <v>134</v>
      </c>
      <c r="B18" s="47" t="s">
        <v>109</v>
      </c>
      <c r="C18" s="32"/>
      <c r="D18" s="32"/>
      <c r="E18" s="32">
        <f>SUM(Table230[[#This Row],[SREDSTVA GRADSKOG UREDA ZA KULTURU ]:[SREDSTVA IZ OSTALIH IZVORA]])</f>
        <v>0</v>
      </c>
    </row>
    <row r="19" spans="1:5" x14ac:dyDescent="0.25">
      <c r="A19" s="26" t="s">
        <v>135</v>
      </c>
      <c r="B19" s="47" t="s">
        <v>118</v>
      </c>
      <c r="C19" s="32"/>
      <c r="D19" s="32"/>
      <c r="E19" s="32">
        <f>SUM(Table230[[#This Row],[SREDSTVA GRADSKOG UREDA ZA KULTURU ]:[SREDSTVA IZ OSTALIH IZVORA]])</f>
        <v>0</v>
      </c>
    </row>
    <row r="20" spans="1:5" x14ac:dyDescent="0.25">
      <c r="A20" s="26" t="s">
        <v>136</v>
      </c>
      <c r="B20" s="47" t="s">
        <v>117</v>
      </c>
      <c r="C20" s="33"/>
      <c r="D20" s="33"/>
      <c r="E20" s="33">
        <f>SUM(Table230[[#This Row],[SREDSTVA GRADSKOG UREDA ZA KULTURU ]:[SREDSTVA IZ OSTALIH IZVORA]])</f>
        <v>0</v>
      </c>
    </row>
    <row r="21" spans="1:5" x14ac:dyDescent="0.25">
      <c r="A21" s="26" t="s">
        <v>137</v>
      </c>
      <c r="B21" s="47" t="s">
        <v>108</v>
      </c>
      <c r="C21" s="32"/>
      <c r="D21" s="32"/>
      <c r="E21" s="32">
        <f>SUM(Table230[[#This Row],[SREDSTVA GRADSKOG UREDA ZA KULTURU ]:[SREDSTVA IZ OSTALIH IZVORA]])</f>
        <v>0</v>
      </c>
    </row>
    <row r="22" spans="1:5" x14ac:dyDescent="0.25">
      <c r="A22" s="79" t="s">
        <v>47</v>
      </c>
      <c r="B22" s="79"/>
      <c r="C22" s="80"/>
      <c r="D22" s="80"/>
      <c r="E22" s="81">
        <f>SUBTOTAL(109,Table230[UKUPNO])</f>
        <v>4543.3899999999994</v>
      </c>
    </row>
  </sheetData>
  <pageMargins left="0.7" right="0.7" top="0.75" bottom="0.75" header="0.3" footer="0.3"/>
  <drawing r:id="rId1"/>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8" tint="-0.249977111117893"/>
  </sheetPr>
  <dimension ref="B3:E160"/>
  <sheetViews>
    <sheetView zoomScale="89" zoomScaleNormal="89" workbookViewId="0">
      <pane ySplit="5" topLeftCell="A138"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286</v>
      </c>
    </row>
    <row r="18" spans="2:3" ht="15.75" x14ac:dyDescent="0.25">
      <c r="B18" s="9" t="s">
        <v>12</v>
      </c>
      <c r="C18" s="14" t="s">
        <v>157</v>
      </c>
    </row>
    <row r="19" spans="2:3" ht="15.75" x14ac:dyDescent="0.25">
      <c r="B19" s="9" t="s">
        <v>13</v>
      </c>
      <c r="C19" s="14" t="s">
        <v>466</v>
      </c>
    </row>
    <row r="20" spans="2:3" ht="15.75" x14ac:dyDescent="0.25">
      <c r="B20" s="9" t="s">
        <v>14</v>
      </c>
      <c r="C20" s="14">
        <v>655</v>
      </c>
    </row>
    <row r="21" spans="2:3" ht="15.75" x14ac:dyDescent="0.25">
      <c r="B21" s="9" t="s">
        <v>15</v>
      </c>
      <c r="C21" s="14">
        <v>50</v>
      </c>
    </row>
    <row r="22" spans="2:3" ht="15" customHeight="1" x14ac:dyDescent="0.25">
      <c r="B22" s="15"/>
    </row>
    <row r="23" spans="2:3" ht="23.25" customHeight="1" x14ac:dyDescent="0.25">
      <c r="B23" s="117" t="s">
        <v>17</v>
      </c>
      <c r="C23" s="117"/>
    </row>
    <row r="24" spans="2:3" ht="312.75" customHeight="1" x14ac:dyDescent="0.25">
      <c r="B24" s="16" t="s">
        <v>17</v>
      </c>
      <c r="C24" s="49" t="s">
        <v>467</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6300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6300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15</v>
      </c>
    </row>
    <row r="45" spans="2:4" ht="15.75" x14ac:dyDescent="0.25">
      <c r="B45" s="9" t="s">
        <v>32</v>
      </c>
      <c r="C45" s="26" t="s">
        <v>147</v>
      </c>
    </row>
    <row r="46" spans="2:4" ht="15.75" x14ac:dyDescent="0.25">
      <c r="B46" s="9" t="s">
        <v>33</v>
      </c>
      <c r="C46" s="26">
        <v>655</v>
      </c>
    </row>
    <row r="47" spans="2:4" ht="15.75" x14ac:dyDescent="0.25">
      <c r="B47" s="9" t="s">
        <v>34</v>
      </c>
      <c r="C47" s="27" t="s">
        <v>147</v>
      </c>
    </row>
    <row r="48" spans="2:4" ht="11.25" customHeight="1" x14ac:dyDescent="0.25">
      <c r="B48" s="28"/>
    </row>
    <row r="49" spans="2:3" ht="22.5" customHeight="1" x14ac:dyDescent="0.25">
      <c r="B49" s="114" t="s">
        <v>35</v>
      </c>
      <c r="C49" s="114"/>
    </row>
    <row r="50" spans="2:3" ht="15.75" x14ac:dyDescent="0.25">
      <c r="B50" s="9" t="s">
        <v>36</v>
      </c>
      <c r="C50" s="26" t="s">
        <v>287</v>
      </c>
    </row>
    <row r="51" spans="2:3" ht="15.75" x14ac:dyDescent="0.25">
      <c r="B51" s="9" t="s">
        <v>37</v>
      </c>
      <c r="C51" s="26"/>
    </row>
    <row r="52" spans="2:3" ht="15.75" x14ac:dyDescent="0.25">
      <c r="B52" s="21" t="s">
        <v>38</v>
      </c>
      <c r="C52" s="26"/>
    </row>
    <row r="53" spans="2:3" ht="15.75" x14ac:dyDescent="0.25">
      <c r="B53" s="9" t="s">
        <v>39</v>
      </c>
      <c r="C53" s="26">
        <v>60</v>
      </c>
    </row>
    <row r="54" spans="2:3" ht="15.75" x14ac:dyDescent="0.25">
      <c r="B54" s="9" t="s">
        <v>40</v>
      </c>
      <c r="C54" s="26">
        <v>300</v>
      </c>
    </row>
    <row r="55" spans="2:3" ht="15.75" x14ac:dyDescent="0.25">
      <c r="B55" s="9" t="s">
        <v>41</v>
      </c>
      <c r="C55" s="26">
        <v>500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288</v>
      </c>
    </row>
    <row r="115" spans="2:3" ht="15.75" x14ac:dyDescent="0.25">
      <c r="B115" s="9" t="s">
        <v>77</v>
      </c>
      <c r="C115" s="40" t="s">
        <v>414</v>
      </c>
    </row>
    <row r="116" spans="2:3" ht="15.75" x14ac:dyDescent="0.25">
      <c r="B116" s="9" t="s">
        <v>78</v>
      </c>
      <c r="C116" s="41">
        <v>15</v>
      </c>
    </row>
    <row r="117" spans="2:3" ht="15.75" x14ac:dyDescent="0.25">
      <c r="B117" s="9" t="s">
        <v>79</v>
      </c>
      <c r="C117" s="41" t="s">
        <v>161</v>
      </c>
    </row>
    <row r="118" spans="2:3" ht="15.75" x14ac:dyDescent="0.25">
      <c r="B118" s="42"/>
      <c r="C118" s="43"/>
    </row>
    <row r="119" spans="2:3" ht="15.75" x14ac:dyDescent="0.25">
      <c r="B119" s="114" t="s">
        <v>80</v>
      </c>
      <c r="C119" s="114"/>
    </row>
    <row r="120" spans="2:3" ht="15.75" x14ac:dyDescent="0.25">
      <c r="B120" s="9" t="s">
        <v>81</v>
      </c>
      <c r="C120" s="41" t="s">
        <v>157</v>
      </c>
    </row>
    <row r="121" spans="2:3" ht="15.75" x14ac:dyDescent="0.25">
      <c r="B121" s="9" t="s">
        <v>82</v>
      </c>
      <c r="C121" s="41">
        <v>0</v>
      </c>
    </row>
    <row r="122" spans="2:3" ht="15.75" x14ac:dyDescent="0.25">
      <c r="B122" s="9" t="s">
        <v>83</v>
      </c>
      <c r="C122" s="41">
        <v>0</v>
      </c>
    </row>
    <row r="123" spans="2:3" ht="15.75" x14ac:dyDescent="0.25">
      <c r="B123" s="9" t="s">
        <v>84</v>
      </c>
      <c r="C123" s="41">
        <v>655</v>
      </c>
    </row>
    <row r="124" spans="2:3" ht="31.5" x14ac:dyDescent="0.25">
      <c r="B124" s="9" t="s">
        <v>85</v>
      </c>
      <c r="C124" s="41">
        <v>50</v>
      </c>
    </row>
    <row r="125" spans="2:3" ht="15.75" x14ac:dyDescent="0.25">
      <c r="B125" s="42"/>
      <c r="C125" s="43"/>
    </row>
    <row r="126" spans="2:3" ht="15.75" x14ac:dyDescent="0.25">
      <c r="B126" s="114" t="s">
        <v>86</v>
      </c>
      <c r="C126" s="114"/>
    </row>
    <row r="127" spans="2:3" ht="15.75" x14ac:dyDescent="0.25">
      <c r="B127" s="9" t="s">
        <v>87</v>
      </c>
      <c r="C127" s="41" t="s">
        <v>163</v>
      </c>
    </row>
    <row r="128" spans="2:3" ht="15.75" x14ac:dyDescent="0.25">
      <c r="B128" s="9" t="s">
        <v>88</v>
      </c>
      <c r="C128" s="41" t="s">
        <v>289</v>
      </c>
    </row>
    <row r="129" spans="2:3" ht="15.75" x14ac:dyDescent="0.25">
      <c r="B129" s="9" t="s">
        <v>89</v>
      </c>
      <c r="C129" s="41" t="s">
        <v>152</v>
      </c>
    </row>
    <row r="130" spans="2:3" ht="15.75" x14ac:dyDescent="0.25">
      <c r="B130" s="10" t="s">
        <v>90</v>
      </c>
      <c r="C130" s="44" t="s">
        <v>152</v>
      </c>
    </row>
    <row r="131" spans="2:3" ht="15.6" x14ac:dyDescent="0.3">
      <c r="B131" s="9" t="s">
        <v>91</v>
      </c>
      <c r="C131" s="41" t="s">
        <v>163</v>
      </c>
    </row>
    <row r="132" spans="2:3" ht="15.6" x14ac:dyDescent="0.3">
      <c r="B132" s="9" t="s">
        <v>92</v>
      </c>
      <c r="C132" s="44">
        <v>3200.34</v>
      </c>
    </row>
    <row r="133" spans="2:3" ht="15.6" x14ac:dyDescent="0.3">
      <c r="B133" s="9" t="s">
        <v>93</v>
      </c>
      <c r="C133" s="41" t="s">
        <v>176</v>
      </c>
    </row>
    <row r="134" spans="2:3" ht="15.75" x14ac:dyDescent="0.25">
      <c r="B134" s="9" t="s">
        <v>94</v>
      </c>
      <c r="C134" s="41" t="s">
        <v>290</v>
      </c>
    </row>
    <row r="135" spans="2:3" ht="15.6" x14ac:dyDescent="0.3">
      <c r="B135" s="9" t="s">
        <v>95</v>
      </c>
      <c r="C135" s="41" t="s">
        <v>291</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v>219</v>
      </c>
    </row>
    <row r="150" spans="2:3" ht="15.75" x14ac:dyDescent="0.25">
      <c r="B150" s="47" t="s">
        <v>104</v>
      </c>
      <c r="C150" s="46"/>
    </row>
    <row r="151" spans="2:3" ht="15.75" x14ac:dyDescent="0.25">
      <c r="B151" s="47" t="s">
        <v>105</v>
      </c>
      <c r="C151" s="46"/>
    </row>
    <row r="152" spans="2:3" ht="15.75" x14ac:dyDescent="0.25">
      <c r="B152" s="47" t="s">
        <v>106</v>
      </c>
      <c r="C152" s="46">
        <v>8775.77</v>
      </c>
    </row>
    <row r="153" spans="2:3" ht="15.75" x14ac:dyDescent="0.25">
      <c r="B153" s="47" t="s">
        <v>107</v>
      </c>
      <c r="C153" s="46">
        <v>80.91</v>
      </c>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f>311.85+112.81</f>
        <v>424.66</v>
      </c>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Koncerti-PROG.IZDACI'!A1" display="KLIKNITE OVDJE I UNESITE PODATKE U TABLICU " xr:uid="{00000000-0004-0000-3A00-000000000000}"/>
    <hyperlink ref="B104" location="'KGZ2'!A1" display="KLIKNITE OVDJE I UNESITE PODATKE U TABLICU " xr:uid="{00000000-0004-0000-3A00-000001000000}"/>
    <hyperlink ref="B108" location="'KGZ1'!A1" display="KLIKNITE OVDJE I UNESITE PODATKE U TABLICU " xr:uid="{00000000-0004-0000-3A00-000002000000}"/>
    <hyperlink ref="C14" r:id="rId1" xr:uid="{00000000-0004-0000-3A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26"/>
  <sheetViews>
    <sheetView showGridLines="0" showRowColHeaders="0" zoomScale="96" zoomScaleNormal="96"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SUM(Table24[[#This Row],[SREDSTVA GRADSKOG UREDA ZA KULTURU ]:[SREDSTVA IZ OSTALIH IZVORA]])</f>
        <v>0</v>
      </c>
    </row>
    <row r="6" spans="1:5" x14ac:dyDescent="0.25">
      <c r="A6" s="26" t="s">
        <v>122</v>
      </c>
      <c r="B6" s="47" t="s">
        <v>99</v>
      </c>
      <c r="C6" s="32"/>
      <c r="D6" s="32"/>
      <c r="E6" s="32">
        <f>SUM(Table24[[#This Row],[SREDSTVA GRADSKOG UREDA ZA KULTURU ]:[SREDSTVA IZ OSTALIH IZVORA]])</f>
        <v>0</v>
      </c>
    </row>
    <row r="7" spans="1:5" x14ac:dyDescent="0.25">
      <c r="A7" s="26" t="s">
        <v>123</v>
      </c>
      <c r="B7" s="47" t="s">
        <v>101</v>
      </c>
      <c r="C7" s="32"/>
      <c r="D7" s="32"/>
      <c r="E7" s="32">
        <f>SUM(Table24[[#This Row],[SREDSTVA GRADSKOG UREDA ZA KULTURU ]:[SREDSTVA IZ OSTALIH IZVORA]])</f>
        <v>0</v>
      </c>
    </row>
    <row r="8" spans="1:5" x14ac:dyDescent="0.25">
      <c r="A8" s="26" t="s">
        <v>124</v>
      </c>
      <c r="B8" s="47" t="s">
        <v>102</v>
      </c>
      <c r="C8" s="32"/>
      <c r="D8" s="32"/>
      <c r="E8" s="32">
        <f>SUM(Table24[[#This Row],[SREDSTVA GRADSKOG UREDA ZA KULTURU ]:[SREDSTVA IZ OSTALIH IZVORA]])</f>
        <v>0</v>
      </c>
    </row>
    <row r="9" spans="1:5" x14ac:dyDescent="0.25">
      <c r="A9" s="26" t="s">
        <v>125</v>
      </c>
      <c r="B9" s="47" t="s">
        <v>120</v>
      </c>
      <c r="C9" s="32">
        <v>784.46</v>
      </c>
      <c r="D9" s="32">
        <v>400.61</v>
      </c>
      <c r="E9" s="32">
        <f>SUM(Table24[[#This Row],[SREDSTVA GRADSKOG UREDA ZA KULTURU ]:[SREDSTVA IZ OSTALIH IZVORA]])</f>
        <v>1185.0700000000002</v>
      </c>
    </row>
    <row r="10" spans="1:5" x14ac:dyDescent="0.25">
      <c r="A10" s="26" t="s">
        <v>126</v>
      </c>
      <c r="B10" s="47" t="s">
        <v>114</v>
      </c>
      <c r="C10" s="32"/>
      <c r="D10" s="32"/>
      <c r="E10" s="32">
        <f>SUM(Table24[[#This Row],[SREDSTVA GRADSKOG UREDA ZA KULTURU ]:[SREDSTVA IZ OSTALIH IZVORA]])</f>
        <v>0</v>
      </c>
    </row>
    <row r="11" spans="1:5" x14ac:dyDescent="0.25">
      <c r="A11" s="26" t="s">
        <v>127</v>
      </c>
      <c r="B11" s="47" t="s">
        <v>115</v>
      </c>
      <c r="C11" s="32"/>
      <c r="D11" s="32"/>
      <c r="E11" s="32">
        <f>SUM(Table24[[#This Row],[SREDSTVA GRADSKOG UREDA ZA KULTURU ]:[SREDSTVA IZ OSTALIH IZVORA]])</f>
        <v>0</v>
      </c>
    </row>
    <row r="12" spans="1:5" x14ac:dyDescent="0.25">
      <c r="A12" s="26" t="s">
        <v>128</v>
      </c>
      <c r="B12" s="47" t="s">
        <v>116</v>
      </c>
      <c r="C12" s="32"/>
      <c r="D12" s="32"/>
      <c r="E12" s="32">
        <f>SUM(Table24[[#This Row],[SREDSTVA GRADSKOG UREDA ZA KULTURU ]:[SREDSTVA IZ OSTALIH IZVORA]])</f>
        <v>0</v>
      </c>
    </row>
    <row r="13" spans="1:5" x14ac:dyDescent="0.25">
      <c r="A13" s="26" t="s">
        <v>129</v>
      </c>
      <c r="B13" s="47" t="s">
        <v>104</v>
      </c>
      <c r="C13" s="32">
        <v>202.5</v>
      </c>
      <c r="D13" s="32"/>
      <c r="E13" s="32">
        <f>SUM(Table24[[#This Row],[SREDSTVA GRADSKOG UREDA ZA KULTURU ]:[SREDSTVA IZ OSTALIH IZVORA]])</f>
        <v>202.5</v>
      </c>
    </row>
    <row r="14" spans="1:5" x14ac:dyDescent="0.25">
      <c r="A14" s="26" t="s">
        <v>130</v>
      </c>
      <c r="B14" s="47" t="s">
        <v>105</v>
      </c>
      <c r="C14" s="32"/>
      <c r="D14" s="32"/>
      <c r="E14" s="32">
        <f>SUM(Table24[[#This Row],[SREDSTVA GRADSKOG UREDA ZA KULTURU ]:[SREDSTVA IZ OSTALIH IZVORA]])</f>
        <v>0</v>
      </c>
    </row>
    <row r="15" spans="1:5" x14ac:dyDescent="0.25">
      <c r="A15" s="26" t="s">
        <v>131</v>
      </c>
      <c r="B15" s="47" t="s">
        <v>106</v>
      </c>
      <c r="C15" s="32">
        <v>4197.88</v>
      </c>
      <c r="D15" s="32"/>
      <c r="E15" s="32">
        <f>SUM(Table24[[#This Row],[SREDSTVA GRADSKOG UREDA ZA KULTURU ]:[SREDSTVA IZ OSTALIH IZVORA]])</f>
        <v>4197.88</v>
      </c>
    </row>
    <row r="16" spans="1:5" x14ac:dyDescent="0.25">
      <c r="A16" s="26" t="s">
        <v>132</v>
      </c>
      <c r="B16" s="47" t="s">
        <v>107</v>
      </c>
      <c r="C16" s="32">
        <v>205.16</v>
      </c>
      <c r="D16" s="32">
        <v>328.66</v>
      </c>
      <c r="E16" s="32">
        <f>SUM(Table24[[#This Row],[SREDSTVA GRADSKOG UREDA ZA KULTURU ]:[SREDSTVA IZ OSTALIH IZVORA]])</f>
        <v>533.82000000000005</v>
      </c>
    </row>
    <row r="17" spans="1:5" x14ac:dyDescent="0.25">
      <c r="A17" s="26" t="s">
        <v>133</v>
      </c>
      <c r="B17" s="47" t="s">
        <v>119</v>
      </c>
      <c r="C17" s="32"/>
      <c r="D17" s="32"/>
      <c r="E17" s="32">
        <f>SUM(Table24[[#This Row],[SREDSTVA GRADSKOG UREDA ZA KULTURU ]:[SREDSTVA IZ OSTALIH IZVORA]])</f>
        <v>0</v>
      </c>
    </row>
    <row r="18" spans="1:5" x14ac:dyDescent="0.25">
      <c r="A18" s="26" t="s">
        <v>134</v>
      </c>
      <c r="B18" s="47" t="s">
        <v>109</v>
      </c>
      <c r="C18" s="32"/>
      <c r="D18" s="32"/>
      <c r="E18" s="32">
        <f>SUM(Table24[[#This Row],[SREDSTVA GRADSKOG UREDA ZA KULTURU ]:[SREDSTVA IZ OSTALIH IZVORA]])</f>
        <v>0</v>
      </c>
    </row>
    <row r="19" spans="1:5" x14ac:dyDescent="0.25">
      <c r="A19" s="26" t="s">
        <v>135</v>
      </c>
      <c r="B19" s="47" t="s">
        <v>118</v>
      </c>
      <c r="C19" s="32"/>
      <c r="D19" s="32"/>
      <c r="E19" s="32">
        <f>SUM(Table24[[#This Row],[SREDSTVA GRADSKOG UREDA ZA KULTURU ]:[SREDSTVA IZ OSTALIH IZVORA]])</f>
        <v>0</v>
      </c>
    </row>
    <row r="20" spans="1:5" x14ac:dyDescent="0.25">
      <c r="A20" s="26" t="s">
        <v>136</v>
      </c>
      <c r="B20" s="47" t="s">
        <v>117</v>
      </c>
      <c r="C20" s="33"/>
      <c r="D20" s="33">
        <v>126.74</v>
      </c>
      <c r="E20" s="32">
        <f>SUM(Table24[[#This Row],[SREDSTVA GRADSKOG UREDA ZA KULTURU ]:[SREDSTVA IZ OSTALIH IZVORA]])</f>
        <v>126.74</v>
      </c>
    </row>
    <row r="21" spans="1:5" x14ac:dyDescent="0.25">
      <c r="A21" s="26" t="s">
        <v>137</v>
      </c>
      <c r="B21" s="47" t="s">
        <v>108</v>
      </c>
      <c r="C21" s="32">
        <v>1500</v>
      </c>
      <c r="D21" s="32">
        <v>25</v>
      </c>
      <c r="E21" s="32">
        <f>SUM(Table24[[#This Row],[SREDSTVA GRADSKOG UREDA ZA KULTURU ]:[SREDSTVA IZ OSTALIH IZVORA]])</f>
        <v>1525</v>
      </c>
    </row>
    <row r="22" spans="1:5" x14ac:dyDescent="0.25">
      <c r="A22" s="79" t="s">
        <v>47</v>
      </c>
      <c r="B22" s="79"/>
      <c r="C22" s="80"/>
      <c r="D22" s="80"/>
      <c r="E22" s="81">
        <f>SUBTOTAL(109,Table24[UKUPNO])</f>
        <v>7771.01</v>
      </c>
    </row>
    <row r="26" spans="1:5" x14ac:dyDescent="0.25">
      <c r="D26" s="18" t="s">
        <v>356</v>
      </c>
    </row>
  </sheetData>
  <pageMargins left="0.7" right="0.7" top="0.75" bottom="0.75" header="0.3" footer="0.3"/>
  <drawing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2:E22"/>
  <sheetViews>
    <sheetView showGridLines="0" showRowColHeaders="0" zoomScale="64" zoomScaleNormal="64"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SUM(Table231[[#This Row],[SREDSTVA GRADSKOG UREDA ZA KULTURU ]:[SREDSTVA IZ OSTALIH IZVORA]])</f>
        <v>0</v>
      </c>
    </row>
    <row r="6" spans="1:5" x14ac:dyDescent="0.25">
      <c r="A6" s="26" t="s">
        <v>122</v>
      </c>
      <c r="B6" s="47" t="s">
        <v>99</v>
      </c>
      <c r="C6" s="32"/>
      <c r="D6" s="32"/>
      <c r="E6" s="32">
        <f>SUM(Table231[[#This Row],[SREDSTVA GRADSKOG UREDA ZA KULTURU ]:[SREDSTVA IZ OSTALIH IZVORA]])</f>
        <v>0</v>
      </c>
    </row>
    <row r="7" spans="1:5" x14ac:dyDescent="0.25">
      <c r="A7" s="26" t="s">
        <v>123</v>
      </c>
      <c r="B7" s="47" t="s">
        <v>101</v>
      </c>
      <c r="C7" s="32"/>
      <c r="D7" s="32"/>
      <c r="E7" s="32">
        <f>SUM(Table231[[#This Row],[SREDSTVA GRADSKOG UREDA ZA KULTURU ]:[SREDSTVA IZ OSTALIH IZVORA]])</f>
        <v>0</v>
      </c>
    </row>
    <row r="8" spans="1:5" x14ac:dyDescent="0.25">
      <c r="A8" s="26" t="s">
        <v>124</v>
      </c>
      <c r="B8" s="47" t="s">
        <v>102</v>
      </c>
      <c r="C8" s="32"/>
      <c r="D8" s="32"/>
      <c r="E8" s="32">
        <f>SUM(Table231[[#This Row],[SREDSTVA GRADSKOG UREDA ZA KULTURU ]:[SREDSTVA IZ OSTALIH IZVORA]])</f>
        <v>0</v>
      </c>
    </row>
    <row r="9" spans="1:5" x14ac:dyDescent="0.25">
      <c r="A9" s="26" t="s">
        <v>125</v>
      </c>
      <c r="B9" s="47" t="s">
        <v>120</v>
      </c>
      <c r="C9" s="32"/>
      <c r="D9" s="32"/>
      <c r="E9" s="32">
        <f>SUM(Table231[[#This Row],[SREDSTVA GRADSKOG UREDA ZA KULTURU ]:[SREDSTVA IZ OSTALIH IZVORA]])</f>
        <v>0</v>
      </c>
    </row>
    <row r="10" spans="1:5" x14ac:dyDescent="0.25">
      <c r="A10" s="26" t="s">
        <v>126</v>
      </c>
      <c r="B10" s="47" t="s">
        <v>114</v>
      </c>
      <c r="C10" s="32"/>
      <c r="D10" s="32"/>
      <c r="E10" s="32">
        <f>SUM(Table231[[#This Row],[SREDSTVA GRADSKOG UREDA ZA KULTURU ]:[SREDSTVA IZ OSTALIH IZVORA]])</f>
        <v>0</v>
      </c>
    </row>
    <row r="11" spans="1:5" x14ac:dyDescent="0.25">
      <c r="A11" s="26" t="s">
        <v>127</v>
      </c>
      <c r="B11" s="47" t="s">
        <v>115</v>
      </c>
      <c r="C11" s="32"/>
      <c r="D11" s="32"/>
      <c r="E11" s="32">
        <f>SUM(Table231[[#This Row],[SREDSTVA GRADSKOG UREDA ZA KULTURU ]:[SREDSTVA IZ OSTALIH IZVORA]])</f>
        <v>0</v>
      </c>
    </row>
    <row r="12" spans="1:5" x14ac:dyDescent="0.25">
      <c r="A12" s="26" t="s">
        <v>128</v>
      </c>
      <c r="B12" s="47" t="s">
        <v>116</v>
      </c>
      <c r="C12" s="32">
        <v>200</v>
      </c>
      <c r="D12" s="32">
        <v>19</v>
      </c>
      <c r="E12" s="32">
        <f>SUM(Table231[[#This Row],[SREDSTVA GRADSKOG UREDA ZA KULTURU ]:[SREDSTVA IZ OSTALIH IZVORA]])</f>
        <v>219</v>
      </c>
    </row>
    <row r="13" spans="1:5" x14ac:dyDescent="0.25">
      <c r="A13" s="26" t="s">
        <v>129</v>
      </c>
      <c r="B13" s="47" t="s">
        <v>104</v>
      </c>
      <c r="C13" s="32"/>
      <c r="D13" s="32"/>
      <c r="E13" s="32">
        <f>SUM(Table231[[#This Row],[SREDSTVA GRADSKOG UREDA ZA KULTURU ]:[SREDSTVA IZ OSTALIH IZVORA]])</f>
        <v>0</v>
      </c>
    </row>
    <row r="14" spans="1:5" x14ac:dyDescent="0.25">
      <c r="A14" s="26" t="s">
        <v>130</v>
      </c>
      <c r="B14" s="47" t="s">
        <v>105</v>
      </c>
      <c r="C14" s="32"/>
      <c r="D14" s="32"/>
      <c r="E14" s="32">
        <f>SUM(Table231[[#This Row],[SREDSTVA GRADSKOG UREDA ZA KULTURU ]:[SREDSTVA IZ OSTALIH IZVORA]])</f>
        <v>0</v>
      </c>
    </row>
    <row r="15" spans="1:5" x14ac:dyDescent="0.25">
      <c r="A15" s="26" t="s">
        <v>131</v>
      </c>
      <c r="B15" s="47" t="s">
        <v>106</v>
      </c>
      <c r="C15" s="32">
        <v>5725.26</v>
      </c>
      <c r="D15" s="32">
        <v>3050.51</v>
      </c>
      <c r="E15" s="32">
        <f>SUM(Table231[[#This Row],[SREDSTVA GRADSKOG UREDA ZA KULTURU ]:[SREDSTVA IZ OSTALIH IZVORA]])</f>
        <v>8775.77</v>
      </c>
    </row>
    <row r="16" spans="1:5" x14ac:dyDescent="0.25">
      <c r="A16" s="26" t="s">
        <v>132</v>
      </c>
      <c r="B16" s="47" t="s">
        <v>107</v>
      </c>
      <c r="C16" s="32">
        <v>62.89</v>
      </c>
      <c r="D16" s="32">
        <v>18.02</v>
      </c>
      <c r="E16" s="32">
        <f>SUM(Table231[[#This Row],[SREDSTVA GRADSKOG UREDA ZA KULTURU ]:[SREDSTVA IZ OSTALIH IZVORA]])</f>
        <v>80.91</v>
      </c>
    </row>
    <row r="17" spans="1:5" x14ac:dyDescent="0.25">
      <c r="A17" s="26" t="s">
        <v>133</v>
      </c>
      <c r="B17" s="47" t="s">
        <v>119</v>
      </c>
      <c r="C17" s="32"/>
      <c r="D17" s="32"/>
      <c r="E17" s="32">
        <f>SUM(Table231[[#This Row],[SREDSTVA GRADSKOG UREDA ZA KULTURU ]:[SREDSTVA IZ OSTALIH IZVORA]])</f>
        <v>0</v>
      </c>
    </row>
    <row r="18" spans="1:5" x14ac:dyDescent="0.25">
      <c r="A18" s="26" t="s">
        <v>134</v>
      </c>
      <c r="B18" s="47" t="s">
        <v>109</v>
      </c>
      <c r="C18" s="32"/>
      <c r="D18" s="32"/>
      <c r="E18" s="32">
        <f>SUM(Table231[[#This Row],[SREDSTVA GRADSKOG UREDA ZA KULTURU ]:[SREDSTVA IZ OSTALIH IZVORA]])</f>
        <v>0</v>
      </c>
    </row>
    <row r="19" spans="1:5" x14ac:dyDescent="0.25">
      <c r="A19" s="26" t="s">
        <v>135</v>
      </c>
      <c r="B19" s="47" t="s">
        <v>118</v>
      </c>
      <c r="C19" s="32"/>
      <c r="D19" s="32"/>
      <c r="E19" s="32">
        <f>SUM(Table231[[#This Row],[SREDSTVA GRADSKOG UREDA ZA KULTURU ]:[SREDSTVA IZ OSTALIH IZVORA]])</f>
        <v>0</v>
      </c>
    </row>
    <row r="20" spans="1:5" x14ac:dyDescent="0.25">
      <c r="A20" s="26" t="s">
        <v>136</v>
      </c>
      <c r="B20" s="47" t="s">
        <v>117</v>
      </c>
      <c r="C20" s="33">
        <v>311.85000000000002</v>
      </c>
      <c r="D20" s="33">
        <v>112.81</v>
      </c>
      <c r="E20" s="33">
        <f>SUM(Table231[[#This Row],[SREDSTVA GRADSKOG UREDA ZA KULTURU ]:[SREDSTVA IZ OSTALIH IZVORA]])</f>
        <v>424.66</v>
      </c>
    </row>
    <row r="21" spans="1:5" x14ac:dyDescent="0.25">
      <c r="A21" s="26" t="s">
        <v>137</v>
      </c>
      <c r="B21" s="47" t="s">
        <v>108</v>
      </c>
      <c r="C21" s="32"/>
      <c r="D21" s="32"/>
      <c r="E21" s="32">
        <f>SUM(Table231[[#This Row],[SREDSTVA GRADSKOG UREDA ZA KULTURU ]:[SREDSTVA IZ OSTALIH IZVORA]])</f>
        <v>0</v>
      </c>
    </row>
    <row r="22" spans="1:5" x14ac:dyDescent="0.25">
      <c r="A22" s="79" t="s">
        <v>47</v>
      </c>
      <c r="B22" s="79"/>
      <c r="C22" s="80"/>
      <c r="D22" s="80"/>
      <c r="E22" s="81">
        <f>SUBTOTAL(109,Table231[UKUPNO])</f>
        <v>9500.34</v>
      </c>
    </row>
  </sheetData>
  <pageMargins left="0.7" right="0.7" top="0.75" bottom="0.75" header="0.3" footer="0.3"/>
  <drawing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8" tint="-0.249977111117893"/>
  </sheetPr>
  <dimension ref="B3:E160"/>
  <sheetViews>
    <sheetView zoomScale="86" zoomScaleNormal="86" workbookViewId="0">
      <pane ySplit="5" topLeftCell="A123"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292</v>
      </c>
    </row>
    <row r="18" spans="2:3" ht="15.75" x14ac:dyDescent="0.25">
      <c r="B18" s="9" t="s">
        <v>12</v>
      </c>
      <c r="C18" s="14" t="s">
        <v>157</v>
      </c>
    </row>
    <row r="19" spans="2:3" ht="15.75" x14ac:dyDescent="0.25">
      <c r="B19" s="9" t="s">
        <v>13</v>
      </c>
      <c r="C19" s="14" t="s">
        <v>532</v>
      </c>
    </row>
    <row r="20" spans="2:3" ht="15.75" x14ac:dyDescent="0.25">
      <c r="B20" s="9" t="s">
        <v>14</v>
      </c>
      <c r="C20" s="14">
        <v>35</v>
      </c>
    </row>
    <row r="21" spans="2:3" ht="15.75" x14ac:dyDescent="0.25">
      <c r="B21" s="9" t="s">
        <v>15</v>
      </c>
      <c r="C21" s="14">
        <v>3</v>
      </c>
    </row>
    <row r="22" spans="2:3" ht="15" customHeight="1" x14ac:dyDescent="0.25">
      <c r="B22" s="15"/>
    </row>
    <row r="23" spans="2:3" ht="23.25" customHeight="1" x14ac:dyDescent="0.25">
      <c r="B23" s="117"/>
      <c r="C23" s="117"/>
    </row>
    <row r="24" spans="2:3" ht="409.6" customHeight="1" x14ac:dyDescent="0.25">
      <c r="B24" s="16" t="s">
        <v>17</v>
      </c>
      <c r="C24" s="49" t="s">
        <v>533</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11300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v>2745.53</v>
      </c>
    </row>
    <row r="34" spans="2:4" ht="15.75" x14ac:dyDescent="0.25">
      <c r="B34" s="9" t="s">
        <v>26</v>
      </c>
      <c r="C34" s="19"/>
    </row>
    <row r="35" spans="2:4" ht="21.75" customHeight="1" x14ac:dyDescent="0.25">
      <c r="B35" s="21" t="s">
        <v>27</v>
      </c>
      <c r="C35" s="22">
        <f>SUM(C27:C34)</f>
        <v>14045.53</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row>
    <row r="45" spans="2:4" ht="15.75" x14ac:dyDescent="0.25">
      <c r="B45" s="9" t="s">
        <v>32</v>
      </c>
      <c r="C45" s="26" t="s">
        <v>147</v>
      </c>
    </row>
    <row r="46" spans="2:4" ht="15.75" x14ac:dyDescent="0.25">
      <c r="B46" s="9" t="s">
        <v>33</v>
      </c>
      <c r="C46" s="26">
        <v>0</v>
      </c>
    </row>
    <row r="47" spans="2:4" ht="15.75" x14ac:dyDescent="0.25">
      <c r="B47" s="9" t="s">
        <v>34</v>
      </c>
      <c r="C47" s="27" t="s">
        <v>147</v>
      </c>
    </row>
    <row r="48" spans="2:4" ht="11.25" customHeight="1" x14ac:dyDescent="0.25">
      <c r="B48" s="28"/>
    </row>
    <row r="49" spans="2:3" ht="22.5" customHeight="1" x14ac:dyDescent="0.25">
      <c r="B49" s="114" t="s">
        <v>35</v>
      </c>
      <c r="C49" s="114"/>
    </row>
    <row r="50" spans="2:3" ht="15.75" x14ac:dyDescent="0.25">
      <c r="B50" s="9" t="s">
        <v>36</v>
      </c>
      <c r="C50" s="26" t="s">
        <v>293</v>
      </c>
    </row>
    <row r="51" spans="2:3" ht="15.75" x14ac:dyDescent="0.25">
      <c r="B51" s="9" t="s">
        <v>37</v>
      </c>
      <c r="C51" s="26">
        <v>0</v>
      </c>
    </row>
    <row r="52" spans="2:3" ht="15.75" x14ac:dyDescent="0.25">
      <c r="B52" s="21" t="s">
        <v>38</v>
      </c>
      <c r="C52" s="26"/>
    </row>
    <row r="53" spans="2:3" ht="15.75" x14ac:dyDescent="0.25">
      <c r="B53" s="9" t="s">
        <v>39</v>
      </c>
      <c r="C53" s="26">
        <v>0</v>
      </c>
    </row>
    <row r="54" spans="2:3" ht="15.75" x14ac:dyDescent="0.25">
      <c r="B54" s="9" t="s">
        <v>40</v>
      </c>
      <c r="C54" s="26">
        <v>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294</v>
      </c>
    </row>
    <row r="115" spans="2:3" ht="15.75" x14ac:dyDescent="0.25">
      <c r="B115" s="9" t="s">
        <v>77</v>
      </c>
      <c r="C115" s="40" t="s">
        <v>447</v>
      </c>
    </row>
    <row r="116" spans="2:3" ht="15.75" x14ac:dyDescent="0.25">
      <c r="B116" s="9" t="s">
        <v>78</v>
      </c>
      <c r="C116" s="41">
        <v>134</v>
      </c>
    </row>
    <row r="117" spans="2:3" ht="15.75" x14ac:dyDescent="0.25">
      <c r="B117" s="9" t="s">
        <v>79</v>
      </c>
      <c r="C117" s="41" t="s">
        <v>295</v>
      </c>
    </row>
    <row r="118" spans="2:3" ht="15.75" x14ac:dyDescent="0.25">
      <c r="B118" s="42"/>
      <c r="C118" s="43"/>
    </row>
    <row r="119" spans="2:3" ht="15.75" x14ac:dyDescent="0.25">
      <c r="B119" s="114" t="s">
        <v>80</v>
      </c>
      <c r="C119" s="114"/>
    </row>
    <row r="120" spans="2:3" ht="15.75" x14ac:dyDescent="0.25">
      <c r="B120" s="9" t="s">
        <v>81</v>
      </c>
      <c r="C120" s="41" t="s">
        <v>296</v>
      </c>
    </row>
    <row r="121" spans="2:3" ht="15.75" x14ac:dyDescent="0.25">
      <c r="B121" s="9" t="s">
        <v>82</v>
      </c>
      <c r="C121" s="41">
        <v>35</v>
      </c>
    </row>
    <row r="122" spans="2:3" ht="15.75" x14ac:dyDescent="0.25">
      <c r="B122" s="9" t="s">
        <v>83</v>
      </c>
      <c r="C122" s="41">
        <v>35</v>
      </c>
    </row>
    <row r="123" spans="2:3" ht="15.75" x14ac:dyDescent="0.25">
      <c r="B123" s="9" t="s">
        <v>84</v>
      </c>
      <c r="C123" s="41">
        <v>0</v>
      </c>
    </row>
    <row r="124" spans="2:3" ht="31.5" x14ac:dyDescent="0.25">
      <c r="B124" s="9" t="s">
        <v>85</v>
      </c>
      <c r="C124" s="41">
        <v>3</v>
      </c>
    </row>
    <row r="125" spans="2:3" ht="15.75" x14ac:dyDescent="0.25">
      <c r="B125" s="42"/>
      <c r="C125" s="43"/>
    </row>
    <row r="126" spans="2:3" ht="15.75" x14ac:dyDescent="0.25">
      <c r="B126" s="114" t="s">
        <v>86</v>
      </c>
      <c r="C126" s="114"/>
    </row>
    <row r="127" spans="2:3" ht="15.75" x14ac:dyDescent="0.25">
      <c r="B127" s="9" t="s">
        <v>87</v>
      </c>
      <c r="C127" s="41" t="s">
        <v>163</v>
      </c>
    </row>
    <row r="128" spans="2:3" ht="15.75" x14ac:dyDescent="0.25">
      <c r="B128" s="9" t="s">
        <v>88</v>
      </c>
      <c r="C128" s="41" t="s">
        <v>297</v>
      </c>
    </row>
    <row r="129" spans="2:3" ht="15.75" x14ac:dyDescent="0.25">
      <c r="B129" s="9" t="s">
        <v>89</v>
      </c>
      <c r="C129" s="41" t="s">
        <v>163</v>
      </c>
    </row>
    <row r="130" spans="2:3" ht="15.75" x14ac:dyDescent="0.25">
      <c r="B130" s="10" t="s">
        <v>90</v>
      </c>
      <c r="C130" s="44" t="s">
        <v>298</v>
      </c>
    </row>
    <row r="131" spans="2:3" ht="15.75" x14ac:dyDescent="0.25">
      <c r="B131" s="9" t="s">
        <v>91</v>
      </c>
      <c r="C131" s="41" t="s">
        <v>163</v>
      </c>
    </row>
    <row r="132" spans="2:3" ht="15.75" x14ac:dyDescent="0.25">
      <c r="B132" s="9" t="s">
        <v>92</v>
      </c>
      <c r="C132" s="44">
        <v>2745.53</v>
      </c>
    </row>
    <row r="133" spans="2:3" ht="15.75" x14ac:dyDescent="0.25">
      <c r="B133" s="9" t="s">
        <v>93</v>
      </c>
      <c r="C133" s="41" t="s">
        <v>164</v>
      </c>
    </row>
    <row r="134" spans="2:3" ht="15.75" x14ac:dyDescent="0.25">
      <c r="B134" s="9" t="s">
        <v>94</v>
      </c>
      <c r="C134" s="41" t="s">
        <v>299</v>
      </c>
    </row>
    <row r="135" spans="2:3" ht="15.75" x14ac:dyDescent="0.25">
      <c r="B135" s="9" t="s">
        <v>95</v>
      </c>
      <c r="C135" s="41" t="s">
        <v>300</v>
      </c>
    </row>
    <row r="136" spans="2:3" ht="15.75" x14ac:dyDescent="0.25">
      <c r="B136" s="42"/>
      <c r="C136" s="43"/>
    </row>
    <row r="137" spans="2:3" ht="15.75" x14ac:dyDescent="0.25">
      <c r="B137" s="114" t="s">
        <v>96</v>
      </c>
      <c r="C137" s="114"/>
    </row>
    <row r="138" spans="2:3" ht="15.75" x14ac:dyDescent="0.2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t="s">
        <v>534</v>
      </c>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t="s">
        <v>535</v>
      </c>
    </row>
    <row r="149" spans="2:3" ht="15.75" x14ac:dyDescent="0.25">
      <c r="B149" s="47" t="s">
        <v>116</v>
      </c>
      <c r="C149" s="46"/>
    </row>
    <row r="150" spans="2:3" ht="15.75" x14ac:dyDescent="0.25">
      <c r="B150" s="47" t="s">
        <v>104</v>
      </c>
      <c r="C150" s="46" t="s">
        <v>536</v>
      </c>
    </row>
    <row r="151" spans="2:3" ht="15.75" x14ac:dyDescent="0.25">
      <c r="B151" s="47" t="s">
        <v>105</v>
      </c>
      <c r="C151" s="46"/>
    </row>
    <row r="152" spans="2:3" ht="15.75" x14ac:dyDescent="0.25">
      <c r="B152" s="47" t="s">
        <v>106</v>
      </c>
      <c r="C152" s="46" t="s">
        <v>537</v>
      </c>
    </row>
    <row r="153" spans="2:3" ht="15.75" x14ac:dyDescent="0.25">
      <c r="B153" s="47" t="s">
        <v>107</v>
      </c>
      <c r="C153" s="46" t="s">
        <v>538</v>
      </c>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ŠCF-PROG.IZDACI'!A1" display="KLIKNITE OVDJE I UNESITE PODATKE U TABLICU " xr:uid="{00000000-0004-0000-3C00-000000000000}"/>
    <hyperlink ref="B104" location="'KGZ2'!A1" display="KLIKNITE OVDJE I UNESITE PODATKE U TABLICU " xr:uid="{00000000-0004-0000-3C00-000001000000}"/>
    <hyperlink ref="B108" location="'KGZ1'!A1" display="KLIKNITE OVDJE I UNESITE PODATKE U TABLICU " xr:uid="{00000000-0004-0000-3C00-000002000000}"/>
    <hyperlink ref="C14" r:id="rId1" xr:uid="{00000000-0004-0000-3C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E22"/>
  <sheetViews>
    <sheetView showGridLines="0" showRowColHeaders="0" zoomScale="66" zoomScaleNormal="66"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SUM(Table232[[#This Row],[SREDSTVA GRADSKOG UREDA ZA KULTURU ]:[SREDSTVA IZ OSTALIH IZVORA]])</f>
        <v>0</v>
      </c>
    </row>
    <row r="6" spans="1:5" x14ac:dyDescent="0.25">
      <c r="A6" s="26" t="s">
        <v>122</v>
      </c>
      <c r="B6" s="47" t="s">
        <v>99</v>
      </c>
      <c r="C6" s="32"/>
      <c r="D6" s="32"/>
      <c r="E6" s="32">
        <f>SUM(Table232[[#This Row],[SREDSTVA GRADSKOG UREDA ZA KULTURU ]:[SREDSTVA IZ OSTALIH IZVORA]])</f>
        <v>0</v>
      </c>
    </row>
    <row r="7" spans="1:5" x14ac:dyDescent="0.25">
      <c r="A7" s="26" t="s">
        <v>123</v>
      </c>
      <c r="B7" s="47" t="s">
        <v>101</v>
      </c>
      <c r="C7" s="32">
        <f>13.8+17.7</f>
        <v>31.5</v>
      </c>
      <c r="D7" s="32">
        <f>167.23+36.52</f>
        <v>203.75</v>
      </c>
      <c r="E7" s="32">
        <f>SUM(Table232[[#This Row],[SREDSTVA GRADSKOG UREDA ZA KULTURU ]:[SREDSTVA IZ OSTALIH IZVORA]])</f>
        <v>235.25</v>
      </c>
    </row>
    <row r="8" spans="1:5" x14ac:dyDescent="0.25">
      <c r="A8" s="26" t="s">
        <v>124</v>
      </c>
      <c r="B8" s="47" t="s">
        <v>102</v>
      </c>
      <c r="C8" s="32"/>
      <c r="D8" s="32"/>
      <c r="E8" s="32">
        <f>SUM(Table232[[#This Row],[SREDSTVA GRADSKOG UREDA ZA KULTURU ]:[SREDSTVA IZ OSTALIH IZVORA]])</f>
        <v>0</v>
      </c>
    </row>
    <row r="9" spans="1:5" x14ac:dyDescent="0.25">
      <c r="A9" s="26" t="s">
        <v>125</v>
      </c>
      <c r="B9" s="47" t="s">
        <v>120</v>
      </c>
      <c r="C9" s="32"/>
      <c r="D9" s="32"/>
      <c r="E9" s="32">
        <f>SUM(Table232[[#This Row],[SREDSTVA GRADSKOG UREDA ZA KULTURU ]:[SREDSTVA IZ OSTALIH IZVORA]])</f>
        <v>0</v>
      </c>
    </row>
    <row r="10" spans="1:5" x14ac:dyDescent="0.25">
      <c r="A10" s="26" t="s">
        <v>126</v>
      </c>
      <c r="B10" s="47" t="s">
        <v>114</v>
      </c>
      <c r="C10" s="32"/>
      <c r="D10" s="32"/>
      <c r="E10" s="32">
        <f>SUM(Table232[[#This Row],[SREDSTVA GRADSKOG UREDA ZA KULTURU ]:[SREDSTVA IZ OSTALIH IZVORA]])</f>
        <v>0</v>
      </c>
    </row>
    <row r="11" spans="1:5" x14ac:dyDescent="0.25">
      <c r="A11" s="26" t="s">
        <v>127</v>
      </c>
      <c r="B11" s="47" t="s">
        <v>115</v>
      </c>
      <c r="C11" s="32"/>
      <c r="D11" s="32">
        <f>21.06</f>
        <v>21.06</v>
      </c>
      <c r="E11" s="32">
        <f>SUM(Table232[[#This Row],[SREDSTVA GRADSKOG UREDA ZA KULTURU ]:[SREDSTVA IZ OSTALIH IZVORA]])</f>
        <v>21.06</v>
      </c>
    </row>
    <row r="12" spans="1:5" x14ac:dyDescent="0.25">
      <c r="A12" s="26" t="s">
        <v>128</v>
      </c>
      <c r="B12" s="47" t="s">
        <v>116</v>
      </c>
      <c r="C12" s="32"/>
      <c r="D12" s="32"/>
      <c r="E12" s="32">
        <f>SUM(Table232[[#This Row],[SREDSTVA GRADSKOG UREDA ZA KULTURU ]:[SREDSTVA IZ OSTALIH IZVORA]])</f>
        <v>0</v>
      </c>
    </row>
    <row r="13" spans="1:5" x14ac:dyDescent="0.25">
      <c r="A13" s="26" t="s">
        <v>129</v>
      </c>
      <c r="B13" s="47" t="s">
        <v>104</v>
      </c>
      <c r="C13" s="32">
        <v>1000</v>
      </c>
      <c r="D13" s="32">
        <v>149.88</v>
      </c>
      <c r="E13" s="32">
        <f>SUM(Table232[[#This Row],[SREDSTVA GRADSKOG UREDA ZA KULTURU ]:[SREDSTVA IZ OSTALIH IZVORA]])</f>
        <v>1149.8800000000001</v>
      </c>
    </row>
    <row r="14" spans="1:5" x14ac:dyDescent="0.25">
      <c r="A14" s="26" t="s">
        <v>130</v>
      </c>
      <c r="B14" s="47" t="s">
        <v>105</v>
      </c>
      <c r="C14" s="32"/>
      <c r="D14" s="32"/>
      <c r="E14" s="32">
        <f>SUM(Table232[[#This Row],[SREDSTVA GRADSKOG UREDA ZA KULTURU ]:[SREDSTVA IZ OSTALIH IZVORA]])</f>
        <v>0</v>
      </c>
    </row>
    <row r="15" spans="1:5" x14ac:dyDescent="0.25">
      <c r="A15" s="26" t="s">
        <v>131</v>
      </c>
      <c r="B15" s="47" t="s">
        <v>106</v>
      </c>
      <c r="C15" s="32">
        <f>9681.52+532.55</f>
        <v>10214.07</v>
      </c>
      <c r="D15" s="32">
        <v>700.03</v>
      </c>
      <c r="E15" s="32">
        <f>SUM(Table232[[#This Row],[SREDSTVA GRADSKOG UREDA ZA KULTURU ]:[SREDSTVA IZ OSTALIH IZVORA]])</f>
        <v>10914.1</v>
      </c>
    </row>
    <row r="16" spans="1:5" x14ac:dyDescent="0.25">
      <c r="A16" s="26" t="s">
        <v>132</v>
      </c>
      <c r="B16" s="47" t="s">
        <v>107</v>
      </c>
      <c r="C16" s="32">
        <v>54.43</v>
      </c>
      <c r="D16" s="32">
        <v>120.18</v>
      </c>
      <c r="E16" s="32">
        <f>SUM(Table232[[#This Row],[SREDSTVA GRADSKOG UREDA ZA KULTURU ]:[SREDSTVA IZ OSTALIH IZVORA]])</f>
        <v>174.61</v>
      </c>
    </row>
    <row r="17" spans="1:5" x14ac:dyDescent="0.25">
      <c r="A17" s="26" t="s">
        <v>133</v>
      </c>
      <c r="B17" s="47" t="s">
        <v>119</v>
      </c>
      <c r="C17" s="32"/>
      <c r="D17" s="32"/>
      <c r="E17" s="32">
        <f>SUM(Table232[[#This Row],[SREDSTVA GRADSKOG UREDA ZA KULTURU ]:[SREDSTVA IZ OSTALIH IZVORA]])</f>
        <v>0</v>
      </c>
    </row>
    <row r="18" spans="1:5" x14ac:dyDescent="0.25">
      <c r="A18" s="26" t="s">
        <v>134</v>
      </c>
      <c r="B18" s="47" t="s">
        <v>109</v>
      </c>
      <c r="C18" s="32"/>
      <c r="D18" s="32"/>
      <c r="E18" s="32">
        <f>SUM(Table232[[#This Row],[SREDSTVA GRADSKOG UREDA ZA KULTURU ]:[SREDSTVA IZ OSTALIH IZVORA]])</f>
        <v>0</v>
      </c>
    </row>
    <row r="19" spans="1:5" x14ac:dyDescent="0.25">
      <c r="A19" s="26" t="s">
        <v>135</v>
      </c>
      <c r="B19" s="47" t="s">
        <v>118</v>
      </c>
      <c r="C19" s="32"/>
      <c r="D19" s="32"/>
      <c r="E19" s="32">
        <f>SUM(Table232[[#This Row],[SREDSTVA GRADSKOG UREDA ZA KULTURU ]:[SREDSTVA IZ OSTALIH IZVORA]])</f>
        <v>0</v>
      </c>
    </row>
    <row r="20" spans="1:5" x14ac:dyDescent="0.25">
      <c r="A20" s="26" t="s">
        <v>136</v>
      </c>
      <c r="B20" s="47" t="s">
        <v>117</v>
      </c>
      <c r="C20" s="33"/>
      <c r="D20" s="33"/>
      <c r="E20" s="33">
        <f>SUM(Table232[[#This Row],[SREDSTVA GRADSKOG UREDA ZA KULTURU ]:[SREDSTVA IZ OSTALIH IZVORA]])</f>
        <v>0</v>
      </c>
    </row>
    <row r="21" spans="1:5" x14ac:dyDescent="0.25">
      <c r="A21" s="26" t="s">
        <v>137</v>
      </c>
      <c r="B21" s="47" t="s">
        <v>108</v>
      </c>
      <c r="C21" s="32"/>
      <c r="D21" s="32"/>
      <c r="E21" s="32">
        <f>SUM(Table232[[#This Row],[SREDSTVA GRADSKOG UREDA ZA KULTURU ]:[SREDSTVA IZ OSTALIH IZVORA]])</f>
        <v>0</v>
      </c>
    </row>
    <row r="22" spans="1:5" x14ac:dyDescent="0.25">
      <c r="A22" s="18" t="s">
        <v>47</v>
      </c>
      <c r="C22" s="34"/>
      <c r="D22" s="34"/>
      <c r="E22" s="35">
        <f>SUBTOTAL(109,Table232[UKUPNO])</f>
        <v>12494.900000000001</v>
      </c>
    </row>
  </sheetData>
  <pageMargins left="0.7" right="0.7" top="0.75" bottom="0.75" header="0.3" footer="0.3"/>
  <drawing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8" tint="-0.249977111117893"/>
  </sheetPr>
  <dimension ref="B3:E160"/>
  <sheetViews>
    <sheetView zoomScale="59" zoomScaleNormal="59" workbookViewId="0">
      <pane ySplit="5" topLeftCell="A108"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301</v>
      </c>
    </row>
    <row r="18" spans="2:3" ht="15.75" x14ac:dyDescent="0.25">
      <c r="B18" s="9" t="s">
        <v>12</v>
      </c>
      <c r="C18" s="14" t="s">
        <v>157</v>
      </c>
    </row>
    <row r="19" spans="2:3" ht="15.75" x14ac:dyDescent="0.25">
      <c r="B19" s="9" t="s">
        <v>13</v>
      </c>
      <c r="C19" s="14" t="s">
        <v>464</v>
      </c>
    </row>
    <row r="20" spans="2:3" ht="15.75" x14ac:dyDescent="0.25">
      <c r="B20" s="9" t="s">
        <v>14</v>
      </c>
      <c r="C20" s="66">
        <v>3226</v>
      </c>
    </row>
    <row r="21" spans="2:3" ht="15.75" x14ac:dyDescent="0.25">
      <c r="B21" s="9" t="s">
        <v>15</v>
      </c>
      <c r="C21" s="14">
        <v>17</v>
      </c>
    </row>
    <row r="22" spans="2:3" ht="15" customHeight="1" x14ac:dyDescent="0.25">
      <c r="B22" s="15"/>
    </row>
    <row r="23" spans="2:3" ht="23.25" customHeight="1" x14ac:dyDescent="0.25">
      <c r="B23" s="117" t="s">
        <v>16</v>
      </c>
      <c r="C23" s="117"/>
    </row>
    <row r="24" spans="2:3" ht="312.75" customHeight="1" x14ac:dyDescent="0.25">
      <c r="B24" s="16" t="s">
        <v>17</v>
      </c>
      <c r="C24" s="49" t="s">
        <v>468</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1300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v>7814.75</v>
      </c>
    </row>
    <row r="34" spans="2:4" ht="15.75" x14ac:dyDescent="0.25">
      <c r="B34" s="9" t="s">
        <v>26</v>
      </c>
      <c r="C34" s="19"/>
    </row>
    <row r="35" spans="2:4" ht="21.75" customHeight="1" x14ac:dyDescent="0.25">
      <c r="B35" s="21" t="s">
        <v>27</v>
      </c>
      <c r="C35" s="22">
        <f>SUM(C27:C34)</f>
        <v>9114.75</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69</v>
      </c>
    </row>
    <row r="45" spans="2:4" ht="15.75" x14ac:dyDescent="0.25">
      <c r="B45" s="9" t="s">
        <v>32</v>
      </c>
      <c r="C45" s="26">
        <v>2437</v>
      </c>
    </row>
    <row r="46" spans="2:4" ht="15.75" x14ac:dyDescent="0.25">
      <c r="B46" s="9" t="s">
        <v>33</v>
      </c>
      <c r="C46" s="26">
        <v>3304</v>
      </c>
    </row>
    <row r="47" spans="2:4" ht="15.75" x14ac:dyDescent="0.25">
      <c r="B47" s="9" t="s">
        <v>34</v>
      </c>
      <c r="C47" s="27">
        <v>7814.75</v>
      </c>
    </row>
    <row r="48" spans="2:4" ht="11.25" customHeight="1" x14ac:dyDescent="0.25">
      <c r="B48" s="28"/>
    </row>
    <row r="49" spans="2:3" ht="22.5" customHeight="1" x14ac:dyDescent="0.25">
      <c r="B49" s="114" t="s">
        <v>35</v>
      </c>
      <c r="C49" s="114"/>
    </row>
    <row r="50" spans="2:3" ht="15.75" x14ac:dyDescent="0.25">
      <c r="B50" s="9" t="s">
        <v>36</v>
      </c>
      <c r="C50" s="26" t="s">
        <v>283</v>
      </c>
    </row>
    <row r="51" spans="2:3" ht="15.75" x14ac:dyDescent="0.25">
      <c r="B51" s="9" t="s">
        <v>37</v>
      </c>
      <c r="C51" s="26">
        <v>0</v>
      </c>
    </row>
    <row r="52" spans="2:3" ht="15.75" x14ac:dyDescent="0.25">
      <c r="B52" s="21" t="s">
        <v>38</v>
      </c>
      <c r="C52" s="26"/>
    </row>
    <row r="53" spans="2:3" ht="15.75" x14ac:dyDescent="0.25">
      <c r="B53" s="9" t="s">
        <v>39</v>
      </c>
      <c r="C53" s="26">
        <v>0</v>
      </c>
    </row>
    <row r="54" spans="2:3" ht="15.75" x14ac:dyDescent="0.25">
      <c r="B54" s="9" t="s">
        <v>40</v>
      </c>
      <c r="C54" s="26">
        <v>500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75" x14ac:dyDescent="0.25">
      <c r="B68" s="20" t="s">
        <v>56</v>
      </c>
      <c r="C68" s="13"/>
    </row>
    <row r="69" spans="2:3" ht="15.75" x14ac:dyDescent="0.25">
      <c r="B69" s="20" t="s">
        <v>57</v>
      </c>
      <c r="C69" s="37"/>
    </row>
    <row r="70" spans="2:3" ht="15.75" x14ac:dyDescent="0.25">
      <c r="B70" s="9" t="s">
        <v>58</v>
      </c>
      <c r="C70" s="37"/>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6" x14ac:dyDescent="0.35">
      <c r="B112" s="28"/>
      <c r="C112"/>
    </row>
    <row r="113" spans="2:3" x14ac:dyDescent="0.3">
      <c r="B113" s="114" t="s">
        <v>75</v>
      </c>
      <c r="C113" s="114"/>
    </row>
    <row r="114" spans="2:3" ht="15.75" x14ac:dyDescent="0.25">
      <c r="B114" s="9" t="s">
        <v>76</v>
      </c>
      <c r="C114" s="40" t="s">
        <v>302</v>
      </c>
    </row>
    <row r="115" spans="2:3" ht="15.75" x14ac:dyDescent="0.25">
      <c r="B115" s="9" t="s">
        <v>77</v>
      </c>
      <c r="C115" s="40" t="s">
        <v>463</v>
      </c>
    </row>
    <row r="116" spans="2:3" ht="15.6" x14ac:dyDescent="0.3">
      <c r="B116" s="9" t="s">
        <v>78</v>
      </c>
      <c r="C116" s="41">
        <v>69</v>
      </c>
    </row>
    <row r="117" spans="2:3" ht="15.75" x14ac:dyDescent="0.25">
      <c r="B117" s="9" t="s">
        <v>79</v>
      </c>
      <c r="C117" s="41" t="s">
        <v>224</v>
      </c>
    </row>
    <row r="118" spans="2:3" ht="15.6" x14ac:dyDescent="0.3">
      <c r="B118" s="42"/>
      <c r="C118" s="43"/>
    </row>
    <row r="119" spans="2:3" x14ac:dyDescent="0.3">
      <c r="B119" s="114" t="s">
        <v>80</v>
      </c>
      <c r="C119" s="114"/>
    </row>
    <row r="120" spans="2:3" ht="15.75" x14ac:dyDescent="0.25">
      <c r="B120" s="9" t="s">
        <v>81</v>
      </c>
      <c r="C120" s="41" t="s">
        <v>157</v>
      </c>
    </row>
    <row r="121" spans="2:3" ht="15.6" x14ac:dyDescent="0.3">
      <c r="B121" s="9" t="s">
        <v>82</v>
      </c>
      <c r="C121" s="41">
        <v>0</v>
      </c>
    </row>
    <row r="122" spans="2:3" ht="15.6" x14ac:dyDescent="0.3">
      <c r="B122" s="9" t="s">
        <v>83</v>
      </c>
      <c r="C122" s="41">
        <v>0</v>
      </c>
    </row>
    <row r="123" spans="2:3" ht="15.6" x14ac:dyDescent="0.3">
      <c r="B123" s="9" t="s">
        <v>84</v>
      </c>
      <c r="C123" s="41">
        <v>3226</v>
      </c>
    </row>
    <row r="124" spans="2:3" ht="31.5" x14ac:dyDescent="0.25">
      <c r="B124" s="9" t="s">
        <v>85</v>
      </c>
      <c r="C124" s="41">
        <v>17</v>
      </c>
    </row>
    <row r="125" spans="2:3" ht="15.6" x14ac:dyDescent="0.3">
      <c r="B125" s="42"/>
      <c r="C125" s="43"/>
    </row>
    <row r="126" spans="2:3" x14ac:dyDescent="0.3">
      <c r="B126" s="114" t="s">
        <v>86</v>
      </c>
      <c r="C126" s="114"/>
    </row>
    <row r="127" spans="2:3" ht="15.6" x14ac:dyDescent="0.3">
      <c r="B127" s="9" t="s">
        <v>87</v>
      </c>
      <c r="C127" s="41" t="s">
        <v>163</v>
      </c>
    </row>
    <row r="128" spans="2:3" ht="15.6" x14ac:dyDescent="0.3">
      <c r="B128" s="9" t="s">
        <v>88</v>
      </c>
      <c r="C128" s="41" t="s">
        <v>297</v>
      </c>
    </row>
    <row r="129" spans="2:3" ht="15.6" x14ac:dyDescent="0.3">
      <c r="B129" s="9" t="s">
        <v>89</v>
      </c>
      <c r="C129" s="41" t="s">
        <v>163</v>
      </c>
    </row>
    <row r="130" spans="2:3" ht="15.75" x14ac:dyDescent="0.25">
      <c r="B130" s="10" t="s">
        <v>90</v>
      </c>
      <c r="C130" s="44" t="s">
        <v>469</v>
      </c>
    </row>
    <row r="131" spans="2:3" ht="15.6" x14ac:dyDescent="0.3">
      <c r="B131" s="9" t="s">
        <v>91</v>
      </c>
      <c r="C131" s="41" t="s">
        <v>163</v>
      </c>
    </row>
    <row r="132" spans="2:3" ht="15.6" x14ac:dyDescent="0.3">
      <c r="B132" s="9" t="s">
        <v>92</v>
      </c>
      <c r="C132" s="44">
        <v>3612.68</v>
      </c>
    </row>
    <row r="133" spans="2:3" ht="15.6" x14ac:dyDescent="0.3">
      <c r="B133" s="9" t="s">
        <v>93</v>
      </c>
      <c r="C133" s="41" t="s">
        <v>303</v>
      </c>
    </row>
    <row r="134" spans="2:3" ht="15.6" x14ac:dyDescent="0.3">
      <c r="B134" s="9" t="s">
        <v>94</v>
      </c>
      <c r="C134" s="41" t="s">
        <v>304</v>
      </c>
    </row>
    <row r="135" spans="2:3" ht="15.6" x14ac:dyDescent="0.3">
      <c r="B135" s="9" t="s">
        <v>95</v>
      </c>
      <c r="C135" s="41" t="s">
        <v>305</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v>300.7</v>
      </c>
    </row>
    <row r="144" spans="2:3" ht="15.75" x14ac:dyDescent="0.25">
      <c r="B144" s="47" t="s">
        <v>102</v>
      </c>
      <c r="C144" s="46">
        <v>19.989999999999998</v>
      </c>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v>15.66</v>
      </c>
    </row>
    <row r="149" spans="2:3" ht="15.75" x14ac:dyDescent="0.25">
      <c r="B149" s="47" t="s">
        <v>116</v>
      </c>
      <c r="C149" s="46">
        <v>680.2</v>
      </c>
    </row>
    <row r="150" spans="2:3" ht="15.75" x14ac:dyDescent="0.25">
      <c r="B150" s="47" t="s">
        <v>104</v>
      </c>
      <c r="C150" s="46"/>
    </row>
    <row r="151" spans="2:3" ht="15.75" x14ac:dyDescent="0.25">
      <c r="B151" s="47" t="s">
        <v>105</v>
      </c>
      <c r="C151" s="46"/>
    </row>
    <row r="152" spans="2:3" ht="15.75" x14ac:dyDescent="0.25">
      <c r="B152" s="47" t="s">
        <v>106</v>
      </c>
      <c r="C152" s="46"/>
    </row>
    <row r="153" spans="2:3" ht="15.75" x14ac:dyDescent="0.25">
      <c r="B153" s="47" t="s">
        <v>107</v>
      </c>
      <c r="C153" s="46">
        <v>7.42</v>
      </c>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v>225.61</v>
      </c>
    </row>
    <row r="160" spans="2:3" ht="15.75" x14ac:dyDescent="0.25">
      <c r="B160" s="47" t="s">
        <v>108</v>
      </c>
      <c r="C160" s="46">
        <v>3663.1</v>
      </c>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KinoKVART-PROG.IZDACI'!A1" display="KLIKNITE OVDJE I UNESITE PODATKE U TABLICU " xr:uid="{00000000-0004-0000-3E00-000000000000}"/>
    <hyperlink ref="B104" location="'KGZ2'!A1" display="KLIKNITE OVDJE I UNESITE PODATKE U TABLICU " xr:uid="{00000000-0004-0000-3E00-000001000000}"/>
    <hyperlink ref="B108" location="'KGZ1'!A1" display="KLIKNITE OVDJE I UNESITE PODATKE U TABLICU " xr:uid="{00000000-0004-0000-3E00-000002000000}"/>
    <hyperlink ref="C14" r:id="rId1" xr:uid="{00000000-0004-0000-3E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2:E22"/>
  <sheetViews>
    <sheetView showGridLines="0" showRowColHeaders="0" zoomScale="77" zoomScaleNormal="77"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SUM(Table233[[#This Row],[SREDSTVA GRADSKOG UREDA ZA KULTURU ]:[SREDSTVA IZ OSTALIH IZVORA]])</f>
        <v>0</v>
      </c>
    </row>
    <row r="6" spans="1:5" x14ac:dyDescent="0.25">
      <c r="A6" s="26" t="s">
        <v>122</v>
      </c>
      <c r="B6" s="47" t="s">
        <v>99</v>
      </c>
      <c r="C6" s="32"/>
      <c r="D6" s="32"/>
      <c r="E6" s="32">
        <f>SUM(Table233[[#This Row],[SREDSTVA GRADSKOG UREDA ZA KULTURU ]:[SREDSTVA IZ OSTALIH IZVORA]])</f>
        <v>0</v>
      </c>
    </row>
    <row r="7" spans="1:5" x14ac:dyDescent="0.25">
      <c r="A7" s="26" t="s">
        <v>123</v>
      </c>
      <c r="B7" s="47" t="s">
        <v>101</v>
      </c>
      <c r="C7" s="32">
        <v>241.16</v>
      </c>
      <c r="D7" s="32">
        <v>59.54</v>
      </c>
      <c r="E7" s="32">
        <f>SUM(Table233[[#This Row],[SREDSTVA GRADSKOG UREDA ZA KULTURU ]:[SREDSTVA IZ OSTALIH IZVORA]])</f>
        <v>300.7</v>
      </c>
    </row>
    <row r="8" spans="1:5" x14ac:dyDescent="0.25">
      <c r="A8" s="26" t="s">
        <v>124</v>
      </c>
      <c r="B8" s="47" t="s">
        <v>102</v>
      </c>
      <c r="C8" s="32"/>
      <c r="D8" s="32">
        <v>19.989999999999998</v>
      </c>
      <c r="E8" s="32">
        <f>SUM(Table233[[#This Row],[SREDSTVA GRADSKOG UREDA ZA KULTURU ]:[SREDSTVA IZ OSTALIH IZVORA]])</f>
        <v>19.989999999999998</v>
      </c>
    </row>
    <row r="9" spans="1:5" x14ac:dyDescent="0.25">
      <c r="A9" s="26" t="s">
        <v>125</v>
      </c>
      <c r="B9" s="47" t="s">
        <v>120</v>
      </c>
      <c r="C9" s="32"/>
      <c r="D9" s="32"/>
      <c r="E9" s="32">
        <f>SUM(Table233[[#This Row],[SREDSTVA GRADSKOG UREDA ZA KULTURU ]:[SREDSTVA IZ OSTALIH IZVORA]])</f>
        <v>0</v>
      </c>
    </row>
    <row r="10" spans="1:5" x14ac:dyDescent="0.25">
      <c r="A10" s="26" t="s">
        <v>126</v>
      </c>
      <c r="B10" s="47" t="s">
        <v>114</v>
      </c>
      <c r="C10" s="32"/>
      <c r="D10" s="32"/>
      <c r="E10" s="32">
        <f>SUM(Table233[[#This Row],[SREDSTVA GRADSKOG UREDA ZA KULTURU ]:[SREDSTVA IZ OSTALIH IZVORA]])</f>
        <v>0</v>
      </c>
    </row>
    <row r="11" spans="1:5" x14ac:dyDescent="0.25">
      <c r="A11" s="26" t="s">
        <v>127</v>
      </c>
      <c r="B11" s="47" t="s">
        <v>115</v>
      </c>
      <c r="C11" s="32"/>
      <c r="D11" s="32">
        <v>15.66</v>
      </c>
      <c r="E11" s="32">
        <f>SUM(Table233[[#This Row],[SREDSTVA GRADSKOG UREDA ZA KULTURU ]:[SREDSTVA IZ OSTALIH IZVORA]])</f>
        <v>15.66</v>
      </c>
    </row>
    <row r="12" spans="1:5" x14ac:dyDescent="0.25">
      <c r="A12" s="26" t="s">
        <v>128</v>
      </c>
      <c r="B12" s="47" t="s">
        <v>116</v>
      </c>
      <c r="C12" s="32"/>
      <c r="D12" s="32">
        <v>680.2</v>
      </c>
      <c r="E12" s="32">
        <f>SUM(Table233[[#This Row],[SREDSTVA GRADSKOG UREDA ZA KULTURU ]:[SREDSTVA IZ OSTALIH IZVORA]])</f>
        <v>680.2</v>
      </c>
    </row>
    <row r="13" spans="1:5" x14ac:dyDescent="0.25">
      <c r="A13" s="26" t="s">
        <v>129</v>
      </c>
      <c r="B13" s="47" t="s">
        <v>104</v>
      </c>
      <c r="C13" s="32"/>
      <c r="D13" s="32"/>
      <c r="E13" s="32">
        <f>SUM(Table233[[#This Row],[SREDSTVA GRADSKOG UREDA ZA KULTURU ]:[SREDSTVA IZ OSTALIH IZVORA]])</f>
        <v>0</v>
      </c>
    </row>
    <row r="14" spans="1:5" x14ac:dyDescent="0.25">
      <c r="A14" s="26" t="s">
        <v>130</v>
      </c>
      <c r="B14" s="47" t="s">
        <v>105</v>
      </c>
      <c r="C14" s="32"/>
      <c r="D14" s="32"/>
      <c r="E14" s="32">
        <f>SUM(Table233[[#This Row],[SREDSTVA GRADSKOG UREDA ZA KULTURU ]:[SREDSTVA IZ OSTALIH IZVORA]])</f>
        <v>0</v>
      </c>
    </row>
    <row r="15" spans="1:5" x14ac:dyDescent="0.25">
      <c r="A15" s="26" t="s">
        <v>131</v>
      </c>
      <c r="B15" s="47" t="s">
        <v>106</v>
      </c>
      <c r="C15" s="32"/>
      <c r="D15" s="32"/>
      <c r="E15" s="32">
        <f>SUM(Table233[[#This Row],[SREDSTVA GRADSKOG UREDA ZA KULTURU ]:[SREDSTVA IZ OSTALIH IZVORA]])</f>
        <v>0</v>
      </c>
    </row>
    <row r="16" spans="1:5" x14ac:dyDescent="0.25">
      <c r="A16" s="26" t="s">
        <v>132</v>
      </c>
      <c r="B16" s="47" t="s">
        <v>107</v>
      </c>
      <c r="C16" s="32"/>
      <c r="D16" s="32">
        <v>7.42</v>
      </c>
      <c r="E16" s="32">
        <f>SUM(Table233[[#This Row],[SREDSTVA GRADSKOG UREDA ZA KULTURU ]:[SREDSTVA IZ OSTALIH IZVORA]])</f>
        <v>7.42</v>
      </c>
    </row>
    <row r="17" spans="1:5" x14ac:dyDescent="0.25">
      <c r="A17" s="26" t="s">
        <v>133</v>
      </c>
      <c r="B17" s="47" t="s">
        <v>119</v>
      </c>
      <c r="C17" s="32"/>
      <c r="D17" s="32"/>
      <c r="E17" s="32">
        <f>SUM(Table233[[#This Row],[SREDSTVA GRADSKOG UREDA ZA KULTURU ]:[SREDSTVA IZ OSTALIH IZVORA]])</f>
        <v>0</v>
      </c>
    </row>
    <row r="18" spans="1:5" x14ac:dyDescent="0.25">
      <c r="A18" s="26" t="s">
        <v>134</v>
      </c>
      <c r="B18" s="47" t="s">
        <v>109</v>
      </c>
      <c r="C18" s="32"/>
      <c r="D18" s="32"/>
      <c r="E18" s="32">
        <f>SUM(Table233[[#This Row],[SREDSTVA GRADSKOG UREDA ZA KULTURU ]:[SREDSTVA IZ OSTALIH IZVORA]])</f>
        <v>0</v>
      </c>
    </row>
    <row r="19" spans="1:5" x14ac:dyDescent="0.25">
      <c r="A19" s="26" t="s">
        <v>135</v>
      </c>
      <c r="B19" s="47" t="s">
        <v>118</v>
      </c>
      <c r="C19" s="32"/>
      <c r="D19" s="32"/>
      <c r="E19" s="32">
        <f>SUM(Table233[[#This Row],[SREDSTVA GRADSKOG UREDA ZA KULTURU ]:[SREDSTVA IZ OSTALIH IZVORA]])</f>
        <v>0</v>
      </c>
    </row>
    <row r="20" spans="1:5" x14ac:dyDescent="0.25">
      <c r="A20" s="26" t="s">
        <v>136</v>
      </c>
      <c r="B20" s="47" t="s">
        <v>117</v>
      </c>
      <c r="C20" s="33">
        <v>41.02</v>
      </c>
      <c r="D20" s="33">
        <v>184.59</v>
      </c>
      <c r="E20" s="33">
        <f>SUM(Table233[[#This Row],[SREDSTVA GRADSKOG UREDA ZA KULTURU ]:[SREDSTVA IZ OSTALIH IZVORA]])</f>
        <v>225.61</v>
      </c>
    </row>
    <row r="21" spans="1:5" x14ac:dyDescent="0.25">
      <c r="A21" s="26" t="s">
        <v>137</v>
      </c>
      <c r="B21" s="47" t="s">
        <v>108</v>
      </c>
      <c r="C21" s="32">
        <v>1017.82</v>
      </c>
      <c r="D21" s="32">
        <v>2645.28</v>
      </c>
      <c r="E21" s="32">
        <f>SUM(Table233[[#This Row],[SREDSTVA GRADSKOG UREDA ZA KULTURU ]:[SREDSTVA IZ OSTALIH IZVORA]])</f>
        <v>3663.1000000000004</v>
      </c>
    </row>
    <row r="22" spans="1:5" x14ac:dyDescent="0.25">
      <c r="A22" s="79" t="s">
        <v>47</v>
      </c>
      <c r="B22" s="79"/>
      <c r="C22" s="80"/>
      <c r="D22" s="80"/>
      <c r="E22" s="81">
        <f>SUBTOTAL(109,Table233[UKUPNO])</f>
        <v>4912.68</v>
      </c>
    </row>
  </sheetData>
  <pageMargins left="0.7" right="0.7" top="0.75" bottom="0.75" header="0.3" footer="0.3"/>
  <drawing r:id="rId1"/>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8" tint="-0.249977111117893"/>
  </sheetPr>
  <dimension ref="B3:E160"/>
  <sheetViews>
    <sheetView zoomScale="72" zoomScaleNormal="72" workbookViewId="0">
      <pane ySplit="5" topLeftCell="A138"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306</v>
      </c>
    </row>
    <row r="18" spans="2:3" ht="15.75" x14ac:dyDescent="0.25">
      <c r="B18" s="9" t="s">
        <v>12</v>
      </c>
      <c r="C18" s="14" t="s">
        <v>146</v>
      </c>
    </row>
    <row r="19" spans="2:3" ht="15.75" x14ac:dyDescent="0.25">
      <c r="B19" s="9" t="s">
        <v>13</v>
      </c>
      <c r="C19" s="14" t="s">
        <v>307</v>
      </c>
    </row>
    <row r="20" spans="2:3" ht="15.75" x14ac:dyDescent="0.25">
      <c r="B20" s="9" t="s">
        <v>14</v>
      </c>
      <c r="C20" s="14">
        <v>160</v>
      </c>
    </row>
    <row r="21" spans="2:3" ht="15.75" x14ac:dyDescent="0.25">
      <c r="B21" s="9" t="s">
        <v>15</v>
      </c>
      <c r="C21" s="14">
        <v>14</v>
      </c>
    </row>
    <row r="22" spans="2:3" ht="15" customHeight="1" x14ac:dyDescent="0.25">
      <c r="B22" s="15"/>
    </row>
    <row r="23" spans="2:3" ht="23.25" customHeight="1" x14ac:dyDescent="0.25">
      <c r="B23" s="117" t="s">
        <v>16</v>
      </c>
      <c r="C23" s="117"/>
    </row>
    <row r="24" spans="2:3" ht="368.25" customHeight="1" x14ac:dyDescent="0.25">
      <c r="B24" s="16" t="s">
        <v>17</v>
      </c>
      <c r="C24" s="49" t="s">
        <v>308</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5600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5600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1</v>
      </c>
    </row>
    <row r="45" spans="2:4" ht="15.75" x14ac:dyDescent="0.25">
      <c r="B45" s="9" t="s">
        <v>32</v>
      </c>
      <c r="C45" s="26" t="s">
        <v>147</v>
      </c>
    </row>
    <row r="46" spans="2:4" ht="15.75" x14ac:dyDescent="0.25">
      <c r="B46" s="9" t="s">
        <v>33</v>
      </c>
      <c r="C46" s="26">
        <v>160</v>
      </c>
    </row>
    <row r="47" spans="2:4" ht="15.75" x14ac:dyDescent="0.25">
      <c r="B47" s="9" t="s">
        <v>34</v>
      </c>
      <c r="C47" s="27" t="s">
        <v>147</v>
      </c>
    </row>
    <row r="48" spans="2:4" ht="11.25" customHeight="1" x14ac:dyDescent="0.25">
      <c r="B48" s="28"/>
    </row>
    <row r="49" spans="2:3" ht="22.5" customHeight="1" x14ac:dyDescent="0.25">
      <c r="B49" s="114" t="s">
        <v>35</v>
      </c>
      <c r="C49" s="114"/>
    </row>
    <row r="50" spans="2:3" ht="63" x14ac:dyDescent="0.25">
      <c r="B50" s="9" t="s">
        <v>36</v>
      </c>
      <c r="C50" s="50" t="s">
        <v>309</v>
      </c>
    </row>
    <row r="51" spans="2:3" ht="15.75" x14ac:dyDescent="0.25">
      <c r="B51" s="9" t="s">
        <v>37</v>
      </c>
      <c r="C51" s="26">
        <v>0</v>
      </c>
    </row>
    <row r="52" spans="2:3" ht="15.75" x14ac:dyDescent="0.25">
      <c r="B52" s="21" t="s">
        <v>38</v>
      </c>
      <c r="C52" s="26"/>
    </row>
    <row r="53" spans="2:3" ht="15.75" x14ac:dyDescent="0.25">
      <c r="B53" s="9" t="s">
        <v>39</v>
      </c>
      <c r="C53" s="26">
        <v>100</v>
      </c>
    </row>
    <row r="54" spans="2:3" ht="15.75" x14ac:dyDescent="0.25">
      <c r="B54" s="9" t="s">
        <v>40</v>
      </c>
      <c r="C54" s="26">
        <v>300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t="s">
        <v>310</v>
      </c>
    </row>
    <row r="62" spans="2:3" ht="15.75" x14ac:dyDescent="0.25">
      <c r="B62" s="9" t="s">
        <v>50</v>
      </c>
      <c r="C62" s="13" t="s">
        <v>311</v>
      </c>
    </row>
    <row r="63" spans="2:3" ht="15.75" x14ac:dyDescent="0.25">
      <c r="B63" s="9" t="s">
        <v>51</v>
      </c>
      <c r="C63" s="13" t="s">
        <v>312</v>
      </c>
    </row>
    <row r="64" spans="2:3" ht="15.75" x14ac:dyDescent="0.25">
      <c r="B64" s="20" t="s">
        <v>52</v>
      </c>
      <c r="C64" s="13">
        <v>1</v>
      </c>
    </row>
    <row r="65" spans="2:3" ht="15.75" x14ac:dyDescent="0.25">
      <c r="B65" s="20" t="s">
        <v>53</v>
      </c>
      <c r="C65" s="13">
        <v>160</v>
      </c>
    </row>
    <row r="66" spans="2:3" ht="15.75" x14ac:dyDescent="0.25">
      <c r="B66" s="20" t="s">
        <v>54</v>
      </c>
      <c r="C66" s="13">
        <v>100</v>
      </c>
    </row>
    <row r="67" spans="2:3" ht="15.75" x14ac:dyDescent="0.25">
      <c r="B67" s="20" t="s">
        <v>55</v>
      </c>
      <c r="C67" s="13">
        <v>160</v>
      </c>
    </row>
    <row r="68" spans="2:3" ht="15.75" x14ac:dyDescent="0.25">
      <c r="B68" s="20" t="s">
        <v>56</v>
      </c>
      <c r="C68" s="13">
        <v>0</v>
      </c>
    </row>
    <row r="69" spans="2:3" ht="15.75" x14ac:dyDescent="0.25">
      <c r="B69" s="20" t="s">
        <v>57</v>
      </c>
      <c r="C69" s="37">
        <v>0</v>
      </c>
    </row>
    <row r="70" spans="2:3" ht="15.75" x14ac:dyDescent="0.25">
      <c r="B70" s="9" t="s">
        <v>58</v>
      </c>
      <c r="C70" s="37">
        <v>0</v>
      </c>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524</v>
      </c>
    </row>
    <row r="115" spans="2:3" ht="15.75" x14ac:dyDescent="0.25">
      <c r="B115" s="9" t="s">
        <v>77</v>
      </c>
      <c r="C115" s="40" t="s">
        <v>471</v>
      </c>
    </row>
    <row r="116" spans="2:3" ht="15.75" x14ac:dyDescent="0.25">
      <c r="B116" s="9" t="s">
        <v>78</v>
      </c>
      <c r="C116" s="41">
        <v>40</v>
      </c>
    </row>
    <row r="117" spans="2:3" ht="15.75" x14ac:dyDescent="0.25">
      <c r="B117" s="9" t="s">
        <v>79</v>
      </c>
      <c r="C117" s="41" t="s">
        <v>472</v>
      </c>
    </row>
    <row r="118" spans="2:3" ht="15.6" x14ac:dyDescent="0.3">
      <c r="B118" s="42"/>
      <c r="C118" s="43"/>
    </row>
    <row r="119" spans="2:3" x14ac:dyDescent="0.3">
      <c r="B119" s="114" t="s">
        <v>80</v>
      </c>
      <c r="C119" s="114"/>
    </row>
    <row r="120" spans="2:3" ht="15.75" x14ac:dyDescent="0.25">
      <c r="B120" s="9" t="s">
        <v>81</v>
      </c>
      <c r="C120" s="41" t="s">
        <v>146</v>
      </c>
    </row>
    <row r="121" spans="2:3" ht="15.6" x14ac:dyDescent="0.3">
      <c r="B121" s="9" t="s">
        <v>82</v>
      </c>
      <c r="C121" s="41">
        <v>0</v>
      </c>
    </row>
    <row r="122" spans="2:3" ht="15.6" x14ac:dyDescent="0.3">
      <c r="B122" s="9" t="s">
        <v>83</v>
      </c>
      <c r="C122" s="41">
        <v>160</v>
      </c>
    </row>
    <row r="123" spans="2:3" ht="15.6" x14ac:dyDescent="0.3">
      <c r="B123" s="9" t="s">
        <v>84</v>
      </c>
      <c r="C123" s="41">
        <v>160</v>
      </c>
    </row>
    <row r="124" spans="2:3" ht="31.5" x14ac:dyDescent="0.25">
      <c r="B124" s="9" t="s">
        <v>85</v>
      </c>
      <c r="C124" s="41">
        <v>14</v>
      </c>
    </row>
    <row r="125" spans="2:3" ht="15.6" x14ac:dyDescent="0.3">
      <c r="B125" s="42"/>
      <c r="C125" s="43"/>
    </row>
    <row r="126" spans="2:3" x14ac:dyDescent="0.3">
      <c r="B126" s="114" t="s">
        <v>86</v>
      </c>
      <c r="C126" s="114"/>
    </row>
    <row r="127" spans="2:3" ht="15.6" x14ac:dyDescent="0.3">
      <c r="B127" s="9" t="s">
        <v>87</v>
      </c>
      <c r="C127" s="41" t="s">
        <v>163</v>
      </c>
    </row>
    <row r="128" spans="2:3" ht="15.75" x14ac:dyDescent="0.25">
      <c r="B128" s="9" t="s">
        <v>88</v>
      </c>
      <c r="C128" s="41" t="s">
        <v>321</v>
      </c>
    </row>
    <row r="129" spans="2:3" ht="15.6" x14ac:dyDescent="0.3">
      <c r="B129" s="9" t="s">
        <v>89</v>
      </c>
      <c r="C129" s="41" t="s">
        <v>152</v>
      </c>
    </row>
    <row r="130" spans="2:3" ht="15.6" x14ac:dyDescent="0.3">
      <c r="B130" s="10" t="s">
        <v>90</v>
      </c>
      <c r="C130" s="44" t="s">
        <v>473</v>
      </c>
    </row>
    <row r="131" spans="2:3" ht="15.6" x14ac:dyDescent="0.3">
      <c r="B131" s="9" t="s">
        <v>91</v>
      </c>
      <c r="C131" s="41" t="s">
        <v>163</v>
      </c>
    </row>
    <row r="132" spans="2:3" ht="15.6" x14ac:dyDescent="0.3">
      <c r="B132" s="9" t="s">
        <v>92</v>
      </c>
      <c r="C132" s="44">
        <v>6104.9</v>
      </c>
    </row>
    <row r="133" spans="2:3" ht="15.6" x14ac:dyDescent="0.3">
      <c r="B133" s="9" t="s">
        <v>93</v>
      </c>
      <c r="C133" s="41" t="s">
        <v>474</v>
      </c>
    </row>
    <row r="134" spans="2:3" ht="15.6" x14ac:dyDescent="0.3">
      <c r="B134" s="9" t="s">
        <v>94</v>
      </c>
      <c r="C134" s="41" t="s">
        <v>475</v>
      </c>
    </row>
    <row r="135" spans="2:3" ht="15.75" x14ac:dyDescent="0.25">
      <c r="B135" s="9" t="s">
        <v>95</v>
      </c>
      <c r="C135" s="41" t="s">
        <v>477</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v>104.68</v>
      </c>
    </row>
    <row r="144" spans="2:3" ht="15.75" x14ac:dyDescent="0.25">
      <c r="B144" s="47" t="s">
        <v>102</v>
      </c>
      <c r="C144" s="46">
        <v>921.08</v>
      </c>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9001.64</v>
      </c>
    </row>
    <row r="153" spans="2:3" ht="15.75" x14ac:dyDescent="0.25">
      <c r="B153" s="47" t="s">
        <v>107</v>
      </c>
      <c r="C153" s="46">
        <v>1677.5</v>
      </c>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Mjesečeve sjene-PROG.IZDACI'!A1" display="KLIKNITE OVDJE I UNESITE PODATKE U TABLICU " xr:uid="{00000000-0004-0000-4000-000000000000}"/>
    <hyperlink ref="B104" location="'KGZ2'!A1" display="KLIKNITE OVDJE I UNESITE PODATKE U TABLICU " xr:uid="{00000000-0004-0000-4000-000001000000}"/>
    <hyperlink ref="B108" location="'KGZ1'!A1" display="KLIKNITE OVDJE I UNESITE PODATKE U TABLICU " xr:uid="{00000000-0004-0000-4000-000002000000}"/>
    <hyperlink ref="C14" r:id="rId1" xr:uid="{00000000-0004-0000-40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E22"/>
  <sheetViews>
    <sheetView showGridLines="0" showRowColHeaders="0" zoomScale="66" zoomScaleNormal="66"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SUM(Table234[[#This Row],[SREDSTVA GRADSKOG UREDA ZA KULTURU ]:[SREDSTVA IZ OSTALIH IZVORA]])</f>
        <v>0</v>
      </c>
    </row>
    <row r="6" spans="1:5" x14ac:dyDescent="0.25">
      <c r="A6" s="26" t="s">
        <v>122</v>
      </c>
      <c r="B6" s="47" t="s">
        <v>99</v>
      </c>
      <c r="C6" s="32"/>
      <c r="D6" s="32"/>
      <c r="E6" s="32">
        <f>SUM(Table234[[#This Row],[SREDSTVA GRADSKOG UREDA ZA KULTURU ]:[SREDSTVA IZ OSTALIH IZVORA]])</f>
        <v>0</v>
      </c>
    </row>
    <row r="7" spans="1:5" x14ac:dyDescent="0.25">
      <c r="A7" s="26" t="s">
        <v>123</v>
      </c>
      <c r="B7" s="47" t="s">
        <v>101</v>
      </c>
      <c r="C7" s="32"/>
      <c r="D7" s="46">
        <v>104.68</v>
      </c>
      <c r="E7" s="32">
        <f>SUM(Table234[[#This Row],[SREDSTVA GRADSKOG UREDA ZA KULTURU ]:[SREDSTVA IZ OSTALIH IZVORA]])</f>
        <v>104.68</v>
      </c>
    </row>
    <row r="8" spans="1:5" x14ac:dyDescent="0.25">
      <c r="A8" s="26" t="s">
        <v>124</v>
      </c>
      <c r="B8" s="47" t="s">
        <v>102</v>
      </c>
      <c r="C8" s="32"/>
      <c r="D8" s="46">
        <v>921.08</v>
      </c>
      <c r="E8" s="32">
        <f>SUM(Table234[[#This Row],[SREDSTVA GRADSKOG UREDA ZA KULTURU ]:[SREDSTVA IZ OSTALIH IZVORA]])</f>
        <v>921.08</v>
      </c>
    </row>
    <row r="9" spans="1:5" x14ac:dyDescent="0.25">
      <c r="A9" s="26" t="s">
        <v>125</v>
      </c>
      <c r="B9" s="47" t="s">
        <v>120</v>
      </c>
      <c r="C9" s="32"/>
      <c r="D9" s="32"/>
      <c r="E9" s="32">
        <f>SUM(Table234[[#This Row],[SREDSTVA GRADSKOG UREDA ZA KULTURU ]:[SREDSTVA IZ OSTALIH IZVORA]])</f>
        <v>0</v>
      </c>
    </row>
    <row r="10" spans="1:5" x14ac:dyDescent="0.25">
      <c r="A10" s="26" t="s">
        <v>126</v>
      </c>
      <c r="B10" s="47" t="s">
        <v>114</v>
      </c>
      <c r="C10" s="32"/>
      <c r="D10" s="32"/>
      <c r="E10" s="32">
        <f>SUM(Table234[[#This Row],[SREDSTVA GRADSKOG UREDA ZA KULTURU ]:[SREDSTVA IZ OSTALIH IZVORA]])</f>
        <v>0</v>
      </c>
    </row>
    <row r="11" spans="1:5" x14ac:dyDescent="0.25">
      <c r="A11" s="26" t="s">
        <v>127</v>
      </c>
      <c r="B11" s="47" t="s">
        <v>115</v>
      </c>
      <c r="C11" s="32"/>
      <c r="D11" s="32"/>
      <c r="E11" s="32">
        <f>SUM(Table234[[#This Row],[SREDSTVA GRADSKOG UREDA ZA KULTURU ]:[SREDSTVA IZ OSTALIH IZVORA]])</f>
        <v>0</v>
      </c>
    </row>
    <row r="12" spans="1:5" x14ac:dyDescent="0.25">
      <c r="A12" s="26" t="s">
        <v>128</v>
      </c>
      <c r="B12" s="47" t="s">
        <v>116</v>
      </c>
      <c r="C12" s="32"/>
      <c r="D12" s="32"/>
      <c r="E12" s="32">
        <f>SUM(Table234[[#This Row],[SREDSTVA GRADSKOG UREDA ZA KULTURU ]:[SREDSTVA IZ OSTALIH IZVORA]])</f>
        <v>0</v>
      </c>
    </row>
    <row r="13" spans="1:5" x14ac:dyDescent="0.25">
      <c r="A13" s="26" t="s">
        <v>129</v>
      </c>
      <c r="B13" s="47" t="s">
        <v>104</v>
      </c>
      <c r="C13" s="32"/>
      <c r="D13" s="32"/>
      <c r="E13" s="32">
        <f>SUM(Table234[[#This Row],[SREDSTVA GRADSKOG UREDA ZA KULTURU ]:[SREDSTVA IZ OSTALIH IZVORA]])</f>
        <v>0</v>
      </c>
    </row>
    <row r="14" spans="1:5" x14ac:dyDescent="0.25">
      <c r="A14" s="26" t="s">
        <v>130</v>
      </c>
      <c r="B14" s="47" t="s">
        <v>105</v>
      </c>
      <c r="C14" s="32"/>
      <c r="D14" s="32"/>
      <c r="E14" s="32">
        <f>SUM(Table234[[#This Row],[SREDSTVA GRADSKOG UREDA ZA KULTURU ]:[SREDSTVA IZ OSTALIH IZVORA]])</f>
        <v>0</v>
      </c>
    </row>
    <row r="15" spans="1:5" x14ac:dyDescent="0.25">
      <c r="A15" s="26" t="s">
        <v>131</v>
      </c>
      <c r="B15" s="47" t="s">
        <v>106</v>
      </c>
      <c r="C15" s="32">
        <v>5600</v>
      </c>
      <c r="D15" s="32">
        <v>3401.64</v>
      </c>
      <c r="E15" s="32">
        <f>SUM(Table234[[#This Row],[SREDSTVA GRADSKOG UREDA ZA KULTURU ]:[SREDSTVA IZ OSTALIH IZVORA]])</f>
        <v>9001.64</v>
      </c>
    </row>
    <row r="16" spans="1:5" x14ac:dyDescent="0.25">
      <c r="A16" s="26" t="s">
        <v>132</v>
      </c>
      <c r="B16" s="47" t="s">
        <v>107</v>
      </c>
      <c r="C16" s="32"/>
      <c r="D16" s="46">
        <f>1147.5+530</f>
        <v>1677.5</v>
      </c>
      <c r="E16" s="32">
        <f>SUM(Table234[[#This Row],[SREDSTVA GRADSKOG UREDA ZA KULTURU ]:[SREDSTVA IZ OSTALIH IZVORA]])</f>
        <v>1677.5</v>
      </c>
    </row>
    <row r="17" spans="1:5" x14ac:dyDescent="0.25">
      <c r="A17" s="26" t="s">
        <v>133</v>
      </c>
      <c r="B17" s="47" t="s">
        <v>119</v>
      </c>
      <c r="C17" s="32"/>
      <c r="D17" s="32"/>
      <c r="E17" s="32">
        <f>SUM(Table234[[#This Row],[SREDSTVA GRADSKOG UREDA ZA KULTURU ]:[SREDSTVA IZ OSTALIH IZVORA]])</f>
        <v>0</v>
      </c>
    </row>
    <row r="18" spans="1:5" x14ac:dyDescent="0.25">
      <c r="A18" s="26" t="s">
        <v>134</v>
      </c>
      <c r="B18" s="47" t="s">
        <v>109</v>
      </c>
      <c r="C18" s="32"/>
      <c r="D18" s="32"/>
      <c r="E18" s="32">
        <f>SUM(Table234[[#This Row],[SREDSTVA GRADSKOG UREDA ZA KULTURU ]:[SREDSTVA IZ OSTALIH IZVORA]])</f>
        <v>0</v>
      </c>
    </row>
    <row r="19" spans="1:5" x14ac:dyDescent="0.25">
      <c r="A19" s="26" t="s">
        <v>135</v>
      </c>
      <c r="B19" s="47" t="s">
        <v>118</v>
      </c>
      <c r="C19" s="32"/>
      <c r="D19" s="32"/>
      <c r="E19" s="32">
        <f>SUM(Table234[[#This Row],[SREDSTVA GRADSKOG UREDA ZA KULTURU ]:[SREDSTVA IZ OSTALIH IZVORA]])</f>
        <v>0</v>
      </c>
    </row>
    <row r="20" spans="1:5" x14ac:dyDescent="0.25">
      <c r="A20" s="26" t="s">
        <v>136</v>
      </c>
      <c r="B20" s="47" t="s">
        <v>117</v>
      </c>
      <c r="C20" s="33"/>
      <c r="D20" s="33"/>
      <c r="E20" s="33">
        <f>SUM(Table234[[#This Row],[SREDSTVA GRADSKOG UREDA ZA KULTURU ]:[SREDSTVA IZ OSTALIH IZVORA]])</f>
        <v>0</v>
      </c>
    </row>
    <row r="21" spans="1:5" x14ac:dyDescent="0.25">
      <c r="A21" s="26" t="s">
        <v>137</v>
      </c>
      <c r="B21" s="47" t="s">
        <v>108</v>
      </c>
      <c r="C21" s="32"/>
      <c r="D21" s="32"/>
      <c r="E21" s="32">
        <f>SUM(Table234[[#This Row],[SREDSTVA GRADSKOG UREDA ZA KULTURU ]:[SREDSTVA IZ OSTALIH IZVORA]])</f>
        <v>0</v>
      </c>
    </row>
    <row r="22" spans="1:5" x14ac:dyDescent="0.25">
      <c r="A22" s="18" t="s">
        <v>47</v>
      </c>
      <c r="C22" s="34"/>
      <c r="D22" s="34"/>
      <c r="E22" s="35">
        <f>SUBTOTAL(109,Table234[UKUPNO])</f>
        <v>11704.9</v>
      </c>
    </row>
  </sheetData>
  <pageMargins left="0.7" right="0.7" top="0.75" bottom="0.75" header="0.3" footer="0.3"/>
  <drawing r:id="rId1"/>
  <tableParts count="1">
    <tablePart r:id="rId2"/>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8" tint="-0.249977111117893"/>
  </sheetPr>
  <dimension ref="B3:E160"/>
  <sheetViews>
    <sheetView zoomScale="73" zoomScaleNormal="73" workbookViewId="0">
      <pane ySplit="5" topLeftCell="A105"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313</v>
      </c>
    </row>
    <row r="18" spans="2:3" ht="15.75" x14ac:dyDescent="0.25">
      <c r="B18" s="9" t="s">
        <v>12</v>
      </c>
      <c r="C18" s="14" t="s">
        <v>146</v>
      </c>
    </row>
    <row r="19" spans="2:3" ht="15.75" x14ac:dyDescent="0.25">
      <c r="B19" s="9" t="s">
        <v>13</v>
      </c>
      <c r="C19" s="14" t="s">
        <v>314</v>
      </c>
    </row>
    <row r="20" spans="2:3" ht="15.75" x14ac:dyDescent="0.25">
      <c r="B20" s="9" t="s">
        <v>14</v>
      </c>
      <c r="C20" s="14">
        <v>160</v>
      </c>
    </row>
    <row r="21" spans="2:3" ht="15.75" x14ac:dyDescent="0.25">
      <c r="B21" s="9" t="s">
        <v>15</v>
      </c>
      <c r="C21" s="14">
        <v>12</v>
      </c>
    </row>
    <row r="22" spans="2:3" ht="15" customHeight="1" x14ac:dyDescent="0.25">
      <c r="B22" s="15"/>
    </row>
    <row r="23" spans="2:3" ht="23.25" customHeight="1" x14ac:dyDescent="0.25">
      <c r="B23" s="117" t="s">
        <v>16</v>
      </c>
      <c r="C23" s="117"/>
    </row>
    <row r="24" spans="2:3" ht="368.25" customHeight="1" x14ac:dyDescent="0.25">
      <c r="B24" s="16" t="s">
        <v>17</v>
      </c>
      <c r="C24" s="49" t="s">
        <v>480</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19">
        <v>6400</v>
      </c>
    </row>
    <row r="29" spans="2:3" ht="15.75" x14ac:dyDescent="0.25">
      <c r="B29" s="20" t="s">
        <v>21</v>
      </c>
      <c r="C29" s="19"/>
    </row>
    <row r="30" spans="2:3" ht="15.75" x14ac:dyDescent="0.25">
      <c r="B30" s="20" t="s">
        <v>22</v>
      </c>
      <c r="C30" s="19"/>
    </row>
    <row r="31" spans="2:3" ht="15.75" x14ac:dyDescent="0.25">
      <c r="B31" s="9" t="s">
        <v>23</v>
      </c>
      <c r="C31" s="19"/>
    </row>
    <row r="32" spans="2:3" ht="15.75" x14ac:dyDescent="0.25">
      <c r="B32" s="9" t="s">
        <v>24</v>
      </c>
      <c r="C32" s="19"/>
    </row>
    <row r="33" spans="2:4" ht="31.5" x14ac:dyDescent="0.25">
      <c r="B33" s="9" t="s">
        <v>25</v>
      </c>
      <c r="C33" s="19"/>
    </row>
    <row r="34" spans="2:4" ht="15.75" x14ac:dyDescent="0.25">
      <c r="B34" s="9" t="s">
        <v>26</v>
      </c>
      <c r="C34" s="19"/>
    </row>
    <row r="35" spans="2:4" ht="21.75" customHeight="1" x14ac:dyDescent="0.25">
      <c r="B35" s="21" t="s">
        <v>27</v>
      </c>
      <c r="C35" s="22">
        <f>SUM(C27:C34)</f>
        <v>6400</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1</v>
      </c>
    </row>
    <row r="45" spans="2:4" ht="15.75" x14ac:dyDescent="0.25">
      <c r="B45" s="9" t="s">
        <v>32</v>
      </c>
      <c r="C45" s="26" t="s">
        <v>147</v>
      </c>
    </row>
    <row r="46" spans="2:4" ht="15.75" x14ac:dyDescent="0.25">
      <c r="B46" s="9" t="s">
        <v>33</v>
      </c>
      <c r="C46" s="26">
        <v>160</v>
      </c>
    </row>
    <row r="47" spans="2:4" ht="15.75" x14ac:dyDescent="0.25">
      <c r="B47" s="9" t="s">
        <v>34</v>
      </c>
      <c r="C47" s="27" t="s">
        <v>147</v>
      </c>
    </row>
    <row r="48" spans="2:4" ht="11.25" customHeight="1" x14ac:dyDescent="0.25">
      <c r="B48" s="28"/>
    </row>
    <row r="49" spans="2:3" ht="22.5" customHeight="1" x14ac:dyDescent="0.25">
      <c r="B49" s="114" t="s">
        <v>35</v>
      </c>
      <c r="C49" s="114"/>
    </row>
    <row r="50" spans="2:3" ht="63" x14ac:dyDescent="0.25">
      <c r="B50" s="9" t="s">
        <v>36</v>
      </c>
      <c r="C50" s="50" t="s">
        <v>309</v>
      </c>
    </row>
    <row r="51" spans="2:3" ht="15.75" x14ac:dyDescent="0.25">
      <c r="B51" s="9" t="s">
        <v>37</v>
      </c>
      <c r="C51" s="26">
        <v>0</v>
      </c>
    </row>
    <row r="52" spans="2:3" ht="15.75" x14ac:dyDescent="0.25">
      <c r="B52" s="21" t="s">
        <v>38</v>
      </c>
      <c r="C52" s="26"/>
    </row>
    <row r="53" spans="2:3" ht="15.75" x14ac:dyDescent="0.25">
      <c r="B53" s="9" t="s">
        <v>39</v>
      </c>
      <c r="C53" s="26">
        <v>100</v>
      </c>
    </row>
    <row r="54" spans="2:3" ht="15.75" x14ac:dyDescent="0.25">
      <c r="B54" s="9" t="s">
        <v>40</v>
      </c>
      <c r="C54" s="26">
        <v>300</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t="s">
        <v>315</v>
      </c>
    </row>
    <row r="62" spans="2:3" ht="15.75" x14ac:dyDescent="0.25">
      <c r="B62" s="9" t="s">
        <v>50</v>
      </c>
      <c r="C62" s="13" t="s">
        <v>316</v>
      </c>
    </row>
    <row r="63" spans="2:3" ht="15.75" x14ac:dyDescent="0.25">
      <c r="B63" s="9" t="s">
        <v>51</v>
      </c>
      <c r="C63" s="13" t="s">
        <v>317</v>
      </c>
    </row>
    <row r="64" spans="2:3" ht="15.75" x14ac:dyDescent="0.25">
      <c r="B64" s="20" t="s">
        <v>52</v>
      </c>
      <c r="C64" s="13">
        <v>1</v>
      </c>
    </row>
    <row r="65" spans="2:3" ht="15.75" x14ac:dyDescent="0.25">
      <c r="B65" s="20" t="s">
        <v>53</v>
      </c>
      <c r="C65" s="13">
        <v>160</v>
      </c>
    </row>
    <row r="66" spans="2:3" ht="15.75" x14ac:dyDescent="0.25">
      <c r="B66" s="20" t="s">
        <v>54</v>
      </c>
      <c r="C66" s="13">
        <v>100</v>
      </c>
    </row>
    <row r="67" spans="2:3" ht="15.75" x14ac:dyDescent="0.25">
      <c r="B67" s="20" t="s">
        <v>55</v>
      </c>
      <c r="C67" s="13">
        <v>160</v>
      </c>
    </row>
    <row r="68" spans="2:3" ht="15.75" x14ac:dyDescent="0.25">
      <c r="B68" s="20" t="s">
        <v>56</v>
      </c>
      <c r="C68" s="13">
        <v>0</v>
      </c>
    </row>
    <row r="69" spans="2:3" ht="15.75" x14ac:dyDescent="0.25">
      <c r="B69" s="20" t="s">
        <v>57</v>
      </c>
      <c r="C69" s="37"/>
    </row>
    <row r="70" spans="2:3" ht="15.75" x14ac:dyDescent="0.25">
      <c r="B70" s="9" t="s">
        <v>58</v>
      </c>
      <c r="C70" s="37">
        <v>0</v>
      </c>
    </row>
    <row r="72" spans="2:3" ht="21" customHeight="1" x14ac:dyDescent="0.25">
      <c r="B72" s="114" t="s">
        <v>59</v>
      </c>
      <c r="C72" s="114"/>
    </row>
    <row r="73" spans="2:3" ht="15.75" x14ac:dyDescent="0.25">
      <c r="B73" s="10" t="s">
        <v>50</v>
      </c>
      <c r="C73" s="13"/>
    </row>
    <row r="74" spans="2:3" ht="15.75" x14ac:dyDescent="0.25">
      <c r="B74" s="10" t="s">
        <v>60</v>
      </c>
      <c r="C74" s="13"/>
    </row>
    <row r="75" spans="2:3" ht="15.75" x14ac:dyDescent="0.25">
      <c r="B75" s="38" t="s">
        <v>61</v>
      </c>
      <c r="C75" s="13"/>
    </row>
    <row r="76" spans="2:3" ht="15.75" x14ac:dyDescent="0.25">
      <c r="B76" s="38" t="s">
        <v>62</v>
      </c>
      <c r="C76" s="13"/>
    </row>
    <row r="77" spans="2:3" ht="15.75" x14ac:dyDescent="0.25">
      <c r="B77" s="38" t="s">
        <v>63</v>
      </c>
      <c r="C77" s="37"/>
    </row>
    <row r="79" spans="2:3" ht="21.75" customHeight="1" x14ac:dyDescent="0.25">
      <c r="B79" s="114" t="s">
        <v>64</v>
      </c>
      <c r="C79" s="114"/>
    </row>
    <row r="80" spans="2:3" ht="15.75" x14ac:dyDescent="0.25">
      <c r="B80" s="10" t="s">
        <v>50</v>
      </c>
      <c r="C80" s="13"/>
    </row>
    <row r="81" spans="2:3" ht="15.75" x14ac:dyDescent="0.25">
      <c r="B81" s="10" t="s">
        <v>60</v>
      </c>
      <c r="C81" s="13"/>
    </row>
    <row r="82" spans="2:3" ht="15.75" x14ac:dyDescent="0.25">
      <c r="B82" s="38" t="s">
        <v>61</v>
      </c>
      <c r="C82" s="13"/>
    </row>
    <row r="83" spans="2:3" ht="15.75" x14ac:dyDescent="0.25">
      <c r="B83" s="38" t="s">
        <v>62</v>
      </c>
      <c r="C83" s="13"/>
    </row>
    <row r="84" spans="2:3" ht="15.75" x14ac:dyDescent="0.25">
      <c r="B84" s="38" t="s">
        <v>63</v>
      </c>
      <c r="C84" s="37"/>
    </row>
    <row r="86" spans="2:3" ht="22.5" customHeight="1" x14ac:dyDescent="0.25">
      <c r="B86" s="114" t="s">
        <v>65</v>
      </c>
      <c r="C86" s="114"/>
    </row>
    <row r="87" spans="2:3" ht="15.75" x14ac:dyDescent="0.25">
      <c r="B87" s="10" t="s">
        <v>66</v>
      </c>
      <c r="C87" s="13"/>
    </row>
    <row r="88" spans="2:3" ht="15.75" x14ac:dyDescent="0.25">
      <c r="B88" s="38" t="s">
        <v>67</v>
      </c>
      <c r="C88" s="13"/>
    </row>
    <row r="89" spans="2:3" ht="15.75" x14ac:dyDescent="0.25">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525</v>
      </c>
    </row>
    <row r="115" spans="2:3" ht="15.75" x14ac:dyDescent="0.25">
      <c r="B115" s="9" t="s">
        <v>77</v>
      </c>
      <c r="C115" s="40" t="s">
        <v>476</v>
      </c>
    </row>
    <row r="116" spans="2:3" ht="15.75" x14ac:dyDescent="0.25">
      <c r="B116" s="9" t="s">
        <v>78</v>
      </c>
      <c r="C116" s="41">
        <v>32</v>
      </c>
    </row>
    <row r="117" spans="2:3" ht="15.75" x14ac:dyDescent="0.25">
      <c r="B117" s="9" t="s">
        <v>79</v>
      </c>
      <c r="C117" s="41" t="s">
        <v>472</v>
      </c>
    </row>
    <row r="118" spans="2:3" ht="15.6" x14ac:dyDescent="0.3">
      <c r="B118" s="42"/>
      <c r="C118" s="43"/>
    </row>
    <row r="119" spans="2:3" x14ac:dyDescent="0.3">
      <c r="B119" s="114" t="s">
        <v>80</v>
      </c>
      <c r="C119" s="114"/>
    </row>
    <row r="120" spans="2:3" ht="15.75" x14ac:dyDescent="0.25">
      <c r="B120" s="9" t="s">
        <v>81</v>
      </c>
      <c r="C120" s="41" t="s">
        <v>146</v>
      </c>
    </row>
    <row r="121" spans="2:3" ht="15.6" x14ac:dyDescent="0.3">
      <c r="B121" s="9" t="s">
        <v>82</v>
      </c>
      <c r="C121" s="41">
        <v>0</v>
      </c>
    </row>
    <row r="122" spans="2:3" ht="15.6" x14ac:dyDescent="0.3">
      <c r="B122" s="9" t="s">
        <v>83</v>
      </c>
      <c r="C122" s="41">
        <v>160</v>
      </c>
    </row>
    <row r="123" spans="2:3" ht="15.6" x14ac:dyDescent="0.3">
      <c r="B123" s="9" t="s">
        <v>84</v>
      </c>
      <c r="C123" s="41">
        <v>160</v>
      </c>
    </row>
    <row r="124" spans="2:3" ht="31.5" x14ac:dyDescent="0.25">
      <c r="B124" s="9" t="s">
        <v>85</v>
      </c>
      <c r="C124" s="41">
        <v>12</v>
      </c>
    </row>
    <row r="125" spans="2:3" ht="15.6" x14ac:dyDescent="0.3">
      <c r="B125" s="42"/>
      <c r="C125" s="43"/>
    </row>
    <row r="126" spans="2:3" x14ac:dyDescent="0.3">
      <c r="B126" s="114" t="s">
        <v>86</v>
      </c>
      <c r="C126" s="114"/>
    </row>
    <row r="127" spans="2:3" ht="15.6" x14ac:dyDescent="0.3">
      <c r="B127" s="9" t="s">
        <v>87</v>
      </c>
      <c r="C127" s="41" t="s">
        <v>163</v>
      </c>
    </row>
    <row r="128" spans="2:3" ht="15.75" x14ac:dyDescent="0.25">
      <c r="B128" s="9" t="s">
        <v>88</v>
      </c>
      <c r="C128" s="41" t="s">
        <v>321</v>
      </c>
    </row>
    <row r="129" spans="2:3" ht="15.6" x14ac:dyDescent="0.3">
      <c r="B129" s="9" t="s">
        <v>89</v>
      </c>
      <c r="C129" s="41" t="s">
        <v>152</v>
      </c>
    </row>
    <row r="130" spans="2:3" ht="15.6" x14ac:dyDescent="0.3">
      <c r="B130" s="10" t="s">
        <v>90</v>
      </c>
      <c r="C130" s="44" t="s">
        <v>473</v>
      </c>
    </row>
    <row r="131" spans="2:3" ht="15.6" x14ac:dyDescent="0.3">
      <c r="B131" s="9" t="s">
        <v>91</v>
      </c>
      <c r="C131" s="41" t="s">
        <v>163</v>
      </c>
    </row>
    <row r="132" spans="2:3" ht="15.6" x14ac:dyDescent="0.3">
      <c r="B132" s="9" t="s">
        <v>92</v>
      </c>
      <c r="C132" s="44">
        <v>2334.71</v>
      </c>
    </row>
    <row r="133" spans="2:3" ht="15.6" x14ac:dyDescent="0.3">
      <c r="B133" s="9" t="s">
        <v>93</v>
      </c>
      <c r="C133" s="41" t="s">
        <v>474</v>
      </c>
    </row>
    <row r="134" spans="2:3" ht="15.6" x14ac:dyDescent="0.3">
      <c r="B134" s="9" t="s">
        <v>94</v>
      </c>
      <c r="C134" s="41" t="s">
        <v>475</v>
      </c>
    </row>
    <row r="135" spans="2:3" ht="15.75" x14ac:dyDescent="0.25">
      <c r="B135" s="9" t="s">
        <v>95</v>
      </c>
      <c r="C135" s="41" t="s">
        <v>477</v>
      </c>
    </row>
    <row r="136" spans="2:3" ht="15.6" x14ac:dyDescent="0.3">
      <c r="B136" s="42"/>
      <c r="C136" s="43"/>
    </row>
    <row r="137" spans="2:3" x14ac:dyDescent="0.3">
      <c r="B137" s="114" t="s">
        <v>96</v>
      </c>
      <c r="C137" s="114"/>
    </row>
    <row r="138" spans="2:3" ht="15.6" x14ac:dyDescent="0.35">
      <c r="B138" s="45" t="s">
        <v>97</v>
      </c>
      <c r="C138" s="46"/>
    </row>
    <row r="139" spans="2:3" ht="15.75" x14ac:dyDescent="0.25">
      <c r="B139" s="45" t="s">
        <v>98</v>
      </c>
      <c r="C139" s="46"/>
    </row>
    <row r="140" spans="2:3" ht="15.75" x14ac:dyDescent="0.25">
      <c r="B140" s="47" t="s">
        <v>113</v>
      </c>
      <c r="C140" s="32">
        <v>5.6</v>
      </c>
    </row>
    <row r="141" spans="2:3" ht="15.75" x14ac:dyDescent="0.25">
      <c r="B141" s="47" t="s">
        <v>99</v>
      </c>
      <c r="C141" s="32">
        <v>62.8</v>
      </c>
    </row>
    <row r="142" spans="2:3" ht="15.75" x14ac:dyDescent="0.25">
      <c r="B142" s="45" t="s">
        <v>100</v>
      </c>
      <c r="C142" s="46"/>
    </row>
    <row r="143" spans="2:3" ht="15.75" x14ac:dyDescent="0.25">
      <c r="B143" s="47" t="s">
        <v>101</v>
      </c>
      <c r="C143" s="46">
        <v>85.33</v>
      </c>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7108.48</v>
      </c>
    </row>
    <row r="153" spans="2:3" ht="15.75" x14ac:dyDescent="0.25">
      <c r="B153" s="47" t="s">
        <v>107</v>
      </c>
      <c r="C153" s="46">
        <v>1472.5</v>
      </c>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row>
    <row r="160" spans="2:3" ht="15.75" x14ac:dyDescent="0.25">
      <c r="B160" s="47" t="s">
        <v>108</v>
      </c>
      <c r="C160" s="46"/>
    </row>
  </sheetData>
  <sheetProtection selectLockedCells="1"/>
  <mergeCells count="20">
    <mergeCell ref="B126:C126"/>
    <mergeCell ref="B137:C137"/>
    <mergeCell ref="B99:C99"/>
    <mergeCell ref="B102:C102"/>
    <mergeCell ref="B107:C107"/>
    <mergeCell ref="B111:C111"/>
    <mergeCell ref="B113:C113"/>
    <mergeCell ref="B119:C119"/>
    <mergeCell ref="B91:C91"/>
    <mergeCell ref="B7:C7"/>
    <mergeCell ref="B23:C23"/>
    <mergeCell ref="B26:C26"/>
    <mergeCell ref="B37:C37"/>
    <mergeCell ref="B43:C43"/>
    <mergeCell ref="B49:C49"/>
    <mergeCell ref="B58:C58"/>
    <mergeCell ref="B60:C60"/>
    <mergeCell ref="B72:C72"/>
    <mergeCell ref="B79:C79"/>
    <mergeCell ref="B86:C86"/>
  </mergeCells>
  <hyperlinks>
    <hyperlink ref="B41" location="'Bit će strašno-PROG.IZDACI'!A1" display="KLIKNITE OVDJE I UNESITE PODATKE U TABLICU " xr:uid="{00000000-0004-0000-4200-000000000000}"/>
    <hyperlink ref="B104" location="'KGZ2'!A1" display="KLIKNITE OVDJE I UNESITE PODATKE U TABLICU " xr:uid="{00000000-0004-0000-4200-000001000000}"/>
    <hyperlink ref="B108" location="'KGZ1'!A1" display="KLIKNITE OVDJE I UNESITE PODATKE U TABLICU " xr:uid="{00000000-0004-0000-4200-000002000000}"/>
    <hyperlink ref="C14" r:id="rId1" xr:uid="{00000000-0004-0000-42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2:E22"/>
  <sheetViews>
    <sheetView showGridLines="0" showRowColHeaders="0" zoomScale="76" zoomScaleNormal="76"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v>5.6</v>
      </c>
      <c r="E5" s="32">
        <f>SUM(Table235[[#This Row],[SREDSTVA GRADSKOG UREDA ZA KULTURU ]:[SREDSTVA IZ OSTALIH IZVORA]])</f>
        <v>5.6</v>
      </c>
    </row>
    <row r="6" spans="1:5" x14ac:dyDescent="0.25">
      <c r="A6" s="26" t="s">
        <v>122</v>
      </c>
      <c r="B6" s="47" t="s">
        <v>99</v>
      </c>
      <c r="C6" s="32"/>
      <c r="D6" s="32">
        <v>62.8</v>
      </c>
      <c r="E6" s="32">
        <f>SUM(Table235[[#This Row],[SREDSTVA GRADSKOG UREDA ZA KULTURU ]:[SREDSTVA IZ OSTALIH IZVORA]])</f>
        <v>62.8</v>
      </c>
    </row>
    <row r="7" spans="1:5" x14ac:dyDescent="0.25">
      <c r="A7" s="26" t="s">
        <v>123</v>
      </c>
      <c r="B7" s="47" t="s">
        <v>101</v>
      </c>
      <c r="C7" s="32"/>
      <c r="D7" s="46">
        <v>85.33</v>
      </c>
      <c r="E7" s="32">
        <f>SUM(Table235[[#This Row],[SREDSTVA GRADSKOG UREDA ZA KULTURU ]:[SREDSTVA IZ OSTALIH IZVORA]])</f>
        <v>85.33</v>
      </c>
    </row>
    <row r="8" spans="1:5" x14ac:dyDescent="0.25">
      <c r="A8" s="26" t="s">
        <v>124</v>
      </c>
      <c r="B8" s="47" t="s">
        <v>102</v>
      </c>
      <c r="C8" s="32"/>
      <c r="D8" s="46"/>
      <c r="E8" s="32">
        <f>SUM(Table235[[#This Row],[SREDSTVA GRADSKOG UREDA ZA KULTURU ]:[SREDSTVA IZ OSTALIH IZVORA]])</f>
        <v>0</v>
      </c>
    </row>
    <row r="9" spans="1:5" x14ac:dyDescent="0.25">
      <c r="A9" s="26" t="s">
        <v>125</v>
      </c>
      <c r="B9" s="47" t="s">
        <v>120</v>
      </c>
      <c r="C9" s="32"/>
      <c r="D9" s="32"/>
      <c r="E9" s="32">
        <f>SUM(Table235[[#This Row],[SREDSTVA GRADSKOG UREDA ZA KULTURU ]:[SREDSTVA IZ OSTALIH IZVORA]])</f>
        <v>0</v>
      </c>
    </row>
    <row r="10" spans="1:5" x14ac:dyDescent="0.25">
      <c r="A10" s="26" t="s">
        <v>126</v>
      </c>
      <c r="B10" s="47" t="s">
        <v>114</v>
      </c>
      <c r="C10" s="32"/>
      <c r="D10" s="32"/>
      <c r="E10" s="32">
        <f>SUM(Table235[[#This Row],[SREDSTVA GRADSKOG UREDA ZA KULTURU ]:[SREDSTVA IZ OSTALIH IZVORA]])</f>
        <v>0</v>
      </c>
    </row>
    <row r="11" spans="1:5" x14ac:dyDescent="0.25">
      <c r="A11" s="26" t="s">
        <v>127</v>
      </c>
      <c r="B11" s="47" t="s">
        <v>115</v>
      </c>
      <c r="C11" s="32"/>
      <c r="D11" s="32"/>
      <c r="E11" s="32">
        <f>SUM(Table235[[#This Row],[SREDSTVA GRADSKOG UREDA ZA KULTURU ]:[SREDSTVA IZ OSTALIH IZVORA]])</f>
        <v>0</v>
      </c>
    </row>
    <row r="12" spans="1:5" x14ac:dyDescent="0.25">
      <c r="A12" s="26" t="s">
        <v>128</v>
      </c>
      <c r="B12" s="47" t="s">
        <v>116</v>
      </c>
      <c r="C12" s="32"/>
      <c r="D12" s="32"/>
      <c r="E12" s="32">
        <f>SUM(Table235[[#This Row],[SREDSTVA GRADSKOG UREDA ZA KULTURU ]:[SREDSTVA IZ OSTALIH IZVORA]])</f>
        <v>0</v>
      </c>
    </row>
    <row r="13" spans="1:5" x14ac:dyDescent="0.25">
      <c r="A13" s="26" t="s">
        <v>129</v>
      </c>
      <c r="B13" s="47" t="s">
        <v>104</v>
      </c>
      <c r="C13" s="32"/>
      <c r="D13" s="32"/>
      <c r="E13" s="32">
        <f>SUM(Table235[[#This Row],[SREDSTVA GRADSKOG UREDA ZA KULTURU ]:[SREDSTVA IZ OSTALIH IZVORA]])</f>
        <v>0</v>
      </c>
    </row>
    <row r="14" spans="1:5" x14ac:dyDescent="0.25">
      <c r="A14" s="26" t="s">
        <v>130</v>
      </c>
      <c r="B14" s="47" t="s">
        <v>105</v>
      </c>
      <c r="C14" s="32"/>
      <c r="D14" s="32"/>
      <c r="E14" s="32">
        <f>SUM(Table235[[#This Row],[SREDSTVA GRADSKOG UREDA ZA KULTURU ]:[SREDSTVA IZ OSTALIH IZVORA]])</f>
        <v>0</v>
      </c>
    </row>
    <row r="15" spans="1:5" x14ac:dyDescent="0.25">
      <c r="A15" s="26" t="s">
        <v>131</v>
      </c>
      <c r="B15" s="47" t="s">
        <v>106</v>
      </c>
      <c r="C15" s="32">
        <v>5200</v>
      </c>
      <c r="D15" s="32">
        <v>1908.48</v>
      </c>
      <c r="E15" s="32">
        <f>SUM(Table235[[#This Row],[SREDSTVA GRADSKOG UREDA ZA KULTURU ]:[SREDSTVA IZ OSTALIH IZVORA]])</f>
        <v>7108.48</v>
      </c>
    </row>
    <row r="16" spans="1:5" x14ac:dyDescent="0.25">
      <c r="A16" s="26" t="s">
        <v>132</v>
      </c>
      <c r="B16" s="47" t="s">
        <v>107</v>
      </c>
      <c r="C16" s="32">
        <v>1200</v>
      </c>
      <c r="D16" s="46">
        <v>272.5</v>
      </c>
      <c r="E16" s="32">
        <f>SUM(Table235[[#This Row],[SREDSTVA GRADSKOG UREDA ZA KULTURU ]:[SREDSTVA IZ OSTALIH IZVORA]])</f>
        <v>1472.5</v>
      </c>
    </row>
    <row r="17" spans="1:5" x14ac:dyDescent="0.25">
      <c r="A17" s="26" t="s">
        <v>133</v>
      </c>
      <c r="B17" s="47" t="s">
        <v>119</v>
      </c>
      <c r="C17" s="32"/>
      <c r="D17" s="32"/>
      <c r="E17" s="32">
        <f>SUM(Table235[[#This Row],[SREDSTVA GRADSKOG UREDA ZA KULTURU ]:[SREDSTVA IZ OSTALIH IZVORA]])</f>
        <v>0</v>
      </c>
    </row>
    <row r="18" spans="1:5" x14ac:dyDescent="0.25">
      <c r="A18" s="26" t="s">
        <v>134</v>
      </c>
      <c r="B18" s="47" t="s">
        <v>109</v>
      </c>
      <c r="C18" s="32"/>
      <c r="D18" s="32"/>
      <c r="E18" s="32">
        <f>SUM(Table235[[#This Row],[SREDSTVA GRADSKOG UREDA ZA KULTURU ]:[SREDSTVA IZ OSTALIH IZVORA]])</f>
        <v>0</v>
      </c>
    </row>
    <row r="19" spans="1:5" x14ac:dyDescent="0.25">
      <c r="A19" s="26" t="s">
        <v>135</v>
      </c>
      <c r="B19" s="47" t="s">
        <v>118</v>
      </c>
      <c r="C19" s="32"/>
      <c r="D19" s="32"/>
      <c r="E19" s="32">
        <f>SUM(Table235[[#This Row],[SREDSTVA GRADSKOG UREDA ZA KULTURU ]:[SREDSTVA IZ OSTALIH IZVORA]])</f>
        <v>0</v>
      </c>
    </row>
    <row r="20" spans="1:5" x14ac:dyDescent="0.25">
      <c r="A20" s="26" t="s">
        <v>136</v>
      </c>
      <c r="B20" s="47" t="s">
        <v>117</v>
      </c>
      <c r="C20" s="33"/>
      <c r="D20" s="33"/>
      <c r="E20" s="33">
        <f>SUM(Table235[[#This Row],[SREDSTVA GRADSKOG UREDA ZA KULTURU ]:[SREDSTVA IZ OSTALIH IZVORA]])</f>
        <v>0</v>
      </c>
    </row>
    <row r="21" spans="1:5" x14ac:dyDescent="0.25">
      <c r="A21" s="26" t="s">
        <v>137</v>
      </c>
      <c r="B21" s="47" t="s">
        <v>108</v>
      </c>
      <c r="C21" s="32"/>
      <c r="D21" s="32"/>
      <c r="E21" s="32">
        <f>SUM(Table235[[#This Row],[SREDSTVA GRADSKOG UREDA ZA KULTURU ]:[SREDSTVA IZ OSTALIH IZVORA]])</f>
        <v>0</v>
      </c>
    </row>
    <row r="22" spans="1:5" x14ac:dyDescent="0.25">
      <c r="A22" s="18" t="s">
        <v>47</v>
      </c>
      <c r="C22" s="34"/>
      <c r="D22" s="34"/>
      <c r="E22" s="35">
        <f>SUBTOTAL(109,Table235[UKUPNO])</f>
        <v>8734.7099999999991</v>
      </c>
    </row>
  </sheetData>
  <pageMargins left="0.7" right="0.7" top="0.75" bottom="0.75" header="0.3" footer="0.3"/>
  <drawing r:id="rId1"/>
  <tableParts count="1">
    <tablePart r:id="rId2"/>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8" tint="-0.249977111117893"/>
  </sheetPr>
  <dimension ref="B3:E161"/>
  <sheetViews>
    <sheetView zoomScale="78" zoomScaleNormal="78" workbookViewId="0">
      <pane ySplit="5" topLeftCell="A87"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318</v>
      </c>
    </row>
    <row r="18" spans="2:3" ht="15.75" x14ac:dyDescent="0.25">
      <c r="B18" s="9" t="s">
        <v>12</v>
      </c>
      <c r="C18" s="14" t="s">
        <v>146</v>
      </c>
    </row>
    <row r="19" spans="2:3" ht="15.75" x14ac:dyDescent="0.25">
      <c r="B19" s="9" t="s">
        <v>13</v>
      </c>
      <c r="C19" s="14" t="s">
        <v>478</v>
      </c>
    </row>
    <row r="20" spans="2:3" ht="15.75" x14ac:dyDescent="0.25">
      <c r="B20" s="9" t="s">
        <v>14</v>
      </c>
      <c r="C20" s="14">
        <v>160</v>
      </c>
    </row>
    <row r="21" spans="2:3" ht="15.75" x14ac:dyDescent="0.25">
      <c r="B21" s="9" t="s">
        <v>15</v>
      </c>
      <c r="C21" s="14">
        <v>15</v>
      </c>
    </row>
    <row r="22" spans="2:3" ht="15" customHeight="1" x14ac:dyDescent="0.25">
      <c r="B22" s="15"/>
    </row>
    <row r="23" spans="2:3" ht="23.25" customHeight="1" x14ac:dyDescent="0.25">
      <c r="B23" s="117" t="s">
        <v>16</v>
      </c>
      <c r="C23" s="117"/>
    </row>
    <row r="24" spans="2:3" ht="23.25" customHeight="1" x14ac:dyDescent="0.25">
      <c r="B24" s="119" t="s">
        <v>17</v>
      </c>
      <c r="C24" s="121" t="s">
        <v>479</v>
      </c>
    </row>
    <row r="25" spans="2:3" ht="409.5"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6600</v>
      </c>
    </row>
    <row r="30" spans="2:3" ht="15.75" x14ac:dyDescent="0.25">
      <c r="B30" s="20" t="s">
        <v>21</v>
      </c>
      <c r="C30" s="19"/>
    </row>
    <row r="31" spans="2:3" ht="15.75" x14ac:dyDescent="0.25">
      <c r="B31" s="20" t="s">
        <v>22</v>
      </c>
      <c r="C31" s="19"/>
    </row>
    <row r="32" spans="2:3" ht="15.75" x14ac:dyDescent="0.25">
      <c r="B32" s="9" t="s">
        <v>23</v>
      </c>
      <c r="C32" s="19"/>
    </row>
    <row r="33" spans="2:4" ht="15.75" x14ac:dyDescent="0.25">
      <c r="B33" s="9" t="s">
        <v>24</v>
      </c>
      <c r="C33" s="19"/>
    </row>
    <row r="34" spans="2:4" ht="31.5" x14ac:dyDescent="0.25">
      <c r="B34" s="9" t="s">
        <v>25</v>
      </c>
      <c r="C34" s="19"/>
    </row>
    <row r="35" spans="2:4" ht="15.75" x14ac:dyDescent="0.25">
      <c r="B35" s="9" t="s">
        <v>26</v>
      </c>
      <c r="C35" s="19"/>
    </row>
    <row r="36" spans="2:4" ht="21.75" customHeight="1" x14ac:dyDescent="0.25">
      <c r="B36" s="21" t="s">
        <v>27</v>
      </c>
      <c r="C36" s="22">
        <f>SUM(C28:C35)</f>
        <v>6600</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36">
        <v>1</v>
      </c>
    </row>
    <row r="46" spans="2:4" ht="15.75" x14ac:dyDescent="0.25">
      <c r="B46" s="9" t="s">
        <v>32</v>
      </c>
      <c r="C46" s="26" t="s">
        <v>147</v>
      </c>
    </row>
    <row r="47" spans="2:4" ht="15.75" x14ac:dyDescent="0.25">
      <c r="B47" s="9" t="s">
        <v>33</v>
      </c>
      <c r="C47" s="26">
        <v>160</v>
      </c>
    </row>
    <row r="48" spans="2:4" ht="15.75" x14ac:dyDescent="0.25">
      <c r="B48" s="9" t="s">
        <v>34</v>
      </c>
      <c r="C48" s="27" t="s">
        <v>147</v>
      </c>
    </row>
    <row r="49" spans="2:3" ht="11.25" customHeight="1" x14ac:dyDescent="0.25">
      <c r="B49" s="28"/>
    </row>
    <row r="50" spans="2:3" ht="22.5" customHeight="1" x14ac:dyDescent="0.25">
      <c r="B50" s="114" t="s">
        <v>35</v>
      </c>
      <c r="C50" s="114"/>
    </row>
    <row r="51" spans="2:3" ht="47.25" x14ac:dyDescent="0.25">
      <c r="B51" s="9" t="s">
        <v>36</v>
      </c>
      <c r="C51" s="50" t="s">
        <v>481</v>
      </c>
    </row>
    <row r="52" spans="2:3" ht="15.75" x14ac:dyDescent="0.25">
      <c r="B52" s="9" t="s">
        <v>37</v>
      </c>
      <c r="C52" s="26">
        <v>0</v>
      </c>
    </row>
    <row r="53" spans="2:3" ht="15.75" x14ac:dyDescent="0.25">
      <c r="B53" s="21" t="s">
        <v>38</v>
      </c>
      <c r="C53" s="26"/>
    </row>
    <row r="54" spans="2:3" ht="15.75" x14ac:dyDescent="0.25">
      <c r="B54" s="9" t="s">
        <v>39</v>
      </c>
      <c r="C54" s="26">
        <v>100</v>
      </c>
    </row>
    <row r="55" spans="2:3" ht="15.75" x14ac:dyDescent="0.25">
      <c r="B55" s="9" t="s">
        <v>40</v>
      </c>
      <c r="C55" s="26">
        <v>300</v>
      </c>
    </row>
    <row r="56" spans="2:3" ht="15.75" x14ac:dyDescent="0.25">
      <c r="B56" s="9" t="s">
        <v>41</v>
      </c>
      <c r="C56" s="26">
        <v>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t="s">
        <v>482</v>
      </c>
    </row>
    <row r="63" spans="2:3" ht="15.75" x14ac:dyDescent="0.25">
      <c r="B63" s="9" t="s">
        <v>50</v>
      </c>
      <c r="C63" s="13" t="s">
        <v>319</v>
      </c>
    </row>
    <row r="64" spans="2:3" ht="15.75" x14ac:dyDescent="0.25">
      <c r="B64" s="9" t="s">
        <v>51</v>
      </c>
      <c r="C64" s="13" t="s">
        <v>320</v>
      </c>
    </row>
    <row r="65" spans="2:3" ht="15.75" x14ac:dyDescent="0.25">
      <c r="B65" s="20" t="s">
        <v>52</v>
      </c>
      <c r="C65" s="13">
        <v>1</v>
      </c>
    </row>
    <row r="66" spans="2:3" ht="15.75" x14ac:dyDescent="0.25">
      <c r="B66" s="20" t="s">
        <v>53</v>
      </c>
      <c r="C66" s="13">
        <v>160</v>
      </c>
    </row>
    <row r="67" spans="2:3" ht="15.75" x14ac:dyDescent="0.25">
      <c r="B67" s="20" t="s">
        <v>54</v>
      </c>
      <c r="C67" s="13">
        <v>100</v>
      </c>
    </row>
    <row r="68" spans="2:3" ht="15.75" x14ac:dyDescent="0.25">
      <c r="B68" s="20" t="s">
        <v>55</v>
      </c>
      <c r="C68" s="13">
        <v>160</v>
      </c>
    </row>
    <row r="69" spans="2:3" ht="15.75" x14ac:dyDescent="0.25">
      <c r="B69" s="20" t="s">
        <v>56</v>
      </c>
      <c r="C69" s="13">
        <v>0</v>
      </c>
    </row>
    <row r="70" spans="2:3" ht="15.75" x14ac:dyDescent="0.25">
      <c r="B70" s="20" t="s">
        <v>57</v>
      </c>
      <c r="C70" s="37"/>
    </row>
    <row r="71" spans="2:3" ht="15.75" x14ac:dyDescent="0.25">
      <c r="B71" s="9" t="s">
        <v>58</v>
      </c>
      <c r="C71" s="37">
        <v>0</v>
      </c>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ht="15.75" x14ac:dyDescent="0.25">
      <c r="B114" s="114" t="s">
        <v>75</v>
      </c>
      <c r="C114" s="114"/>
    </row>
    <row r="115" spans="2:3" ht="15.75" x14ac:dyDescent="0.25">
      <c r="B115" s="9" t="s">
        <v>76</v>
      </c>
      <c r="C115" s="40" t="s">
        <v>380</v>
      </c>
    </row>
    <row r="116" spans="2:3" ht="15.75" x14ac:dyDescent="0.25">
      <c r="B116" s="9" t="s">
        <v>77</v>
      </c>
      <c r="C116" s="40" t="s">
        <v>483</v>
      </c>
    </row>
    <row r="117" spans="2:3" ht="15.75" x14ac:dyDescent="0.25">
      <c r="B117" s="9" t="s">
        <v>78</v>
      </c>
      <c r="C117" s="41">
        <v>28</v>
      </c>
    </row>
    <row r="118" spans="2:3" ht="15.75" x14ac:dyDescent="0.25">
      <c r="B118" s="9" t="s">
        <v>79</v>
      </c>
      <c r="C118" s="41" t="s">
        <v>472</v>
      </c>
    </row>
    <row r="119" spans="2:3" ht="15.75" x14ac:dyDescent="0.25">
      <c r="B119" s="42"/>
      <c r="C119" s="43"/>
    </row>
    <row r="120" spans="2:3" ht="15.75" x14ac:dyDescent="0.25">
      <c r="B120" s="114" t="s">
        <v>80</v>
      </c>
      <c r="C120" s="114"/>
    </row>
    <row r="121" spans="2:3" ht="15.75" x14ac:dyDescent="0.25">
      <c r="B121" s="9" t="s">
        <v>81</v>
      </c>
      <c r="C121" s="41" t="s">
        <v>146</v>
      </c>
    </row>
    <row r="122" spans="2:3" ht="15.75" x14ac:dyDescent="0.25">
      <c r="B122" s="9" t="s">
        <v>82</v>
      </c>
      <c r="C122" s="41">
        <v>0</v>
      </c>
    </row>
    <row r="123" spans="2:3" ht="15.75" x14ac:dyDescent="0.25">
      <c r="B123" s="9" t="s">
        <v>83</v>
      </c>
      <c r="C123" s="41">
        <v>160</v>
      </c>
    </row>
    <row r="124" spans="2:3" ht="15.6" x14ac:dyDescent="0.3">
      <c r="B124" s="9" t="s">
        <v>84</v>
      </c>
      <c r="C124" s="41">
        <v>160</v>
      </c>
    </row>
    <row r="125" spans="2:3" ht="31.5" x14ac:dyDescent="0.25">
      <c r="B125" s="9" t="s">
        <v>85</v>
      </c>
      <c r="C125" s="41">
        <v>15</v>
      </c>
    </row>
    <row r="126" spans="2:3" ht="15.6" x14ac:dyDescent="0.3">
      <c r="B126" s="42"/>
      <c r="C126" s="43"/>
    </row>
    <row r="127" spans="2:3" x14ac:dyDescent="0.3">
      <c r="B127" s="114" t="s">
        <v>86</v>
      </c>
      <c r="C127" s="114"/>
    </row>
    <row r="128" spans="2:3" ht="15.6" x14ac:dyDescent="0.3">
      <c r="B128" s="9" t="s">
        <v>87</v>
      </c>
      <c r="C128" s="41" t="s">
        <v>163</v>
      </c>
    </row>
    <row r="129" spans="2:3" ht="15.75" x14ac:dyDescent="0.25">
      <c r="B129" s="9" t="s">
        <v>88</v>
      </c>
      <c r="C129" s="41" t="s">
        <v>321</v>
      </c>
    </row>
    <row r="130" spans="2:3" ht="15.6" x14ac:dyDescent="0.3">
      <c r="B130" s="9" t="s">
        <v>89</v>
      </c>
      <c r="C130" s="41" t="s">
        <v>152</v>
      </c>
    </row>
    <row r="131" spans="2:3" ht="15.6" x14ac:dyDescent="0.3">
      <c r="B131" s="10" t="s">
        <v>90</v>
      </c>
      <c r="C131" s="44">
        <v>0</v>
      </c>
    </row>
    <row r="132" spans="2:3" ht="15.6" x14ac:dyDescent="0.3">
      <c r="B132" s="9" t="s">
        <v>91</v>
      </c>
      <c r="C132" s="41" t="s">
        <v>163</v>
      </c>
    </row>
    <row r="133" spans="2:3" ht="15.75" x14ac:dyDescent="0.25">
      <c r="B133" s="9" t="s">
        <v>92</v>
      </c>
      <c r="C133" s="44">
        <v>2846.88</v>
      </c>
    </row>
    <row r="134" spans="2:3" ht="15.75" x14ac:dyDescent="0.25">
      <c r="B134" s="9" t="s">
        <v>93</v>
      </c>
      <c r="C134" s="41" t="s">
        <v>474</v>
      </c>
    </row>
    <row r="135" spans="2:3" ht="15.75" x14ac:dyDescent="0.25">
      <c r="B135" s="9" t="s">
        <v>94</v>
      </c>
      <c r="C135" s="41" t="s">
        <v>197</v>
      </c>
    </row>
    <row r="136" spans="2:3" ht="15.75" x14ac:dyDescent="0.25">
      <c r="B136" s="9" t="s">
        <v>95</v>
      </c>
      <c r="C136" s="41" t="s">
        <v>477</v>
      </c>
    </row>
    <row r="137" spans="2:3" ht="15.75" x14ac:dyDescent="0.25">
      <c r="B137" s="42"/>
      <c r="C137" s="43"/>
    </row>
    <row r="138" spans="2:3" ht="15.75" x14ac:dyDescent="0.25">
      <c r="B138" s="114" t="s">
        <v>96</v>
      </c>
      <c r="C138" s="114"/>
    </row>
    <row r="139" spans="2:3" ht="15.75" x14ac:dyDescent="0.25">
      <c r="B139" s="45" t="s">
        <v>97</v>
      </c>
      <c r="C139" s="46"/>
    </row>
    <row r="140" spans="2:3" ht="15.75" x14ac:dyDescent="0.25">
      <c r="B140" s="45" t="s">
        <v>98</v>
      </c>
      <c r="C140" s="46"/>
    </row>
    <row r="141" spans="2:3" ht="15.75" x14ac:dyDescent="0.25">
      <c r="B141" s="47" t="s">
        <v>113</v>
      </c>
      <c r="C141" s="46"/>
    </row>
    <row r="142" spans="2:3" ht="15.75" x14ac:dyDescent="0.25">
      <c r="B142" s="47" t="s">
        <v>99</v>
      </c>
      <c r="C142" s="46"/>
    </row>
    <row r="143" spans="2:3" ht="15.75" x14ac:dyDescent="0.25">
      <c r="B143" s="45" t="s">
        <v>100</v>
      </c>
      <c r="C143" s="46"/>
    </row>
    <row r="144" spans="2:3" ht="15.75" x14ac:dyDescent="0.25">
      <c r="B144" s="47" t="s">
        <v>101</v>
      </c>
      <c r="C144" s="46">
        <v>124</v>
      </c>
    </row>
    <row r="145" spans="2:3" ht="15.75" x14ac:dyDescent="0.25">
      <c r="B145" s="47" t="s">
        <v>102</v>
      </c>
      <c r="C145" s="46">
        <v>606.67999999999995</v>
      </c>
    </row>
    <row r="146" spans="2:3" ht="15.75" x14ac:dyDescent="0.25">
      <c r="B146" s="47" t="s">
        <v>120</v>
      </c>
      <c r="C146" s="46"/>
    </row>
    <row r="147" spans="2:3" ht="15.75" x14ac:dyDescent="0.25">
      <c r="B147" s="47" t="s">
        <v>114</v>
      </c>
      <c r="C147" s="46"/>
    </row>
    <row r="148" spans="2:3" ht="15.75" x14ac:dyDescent="0.25">
      <c r="B148" s="45" t="s">
        <v>103</v>
      </c>
      <c r="C148" s="46"/>
    </row>
    <row r="149" spans="2:3" ht="15.75" x14ac:dyDescent="0.25">
      <c r="B149" s="47" t="s">
        <v>115</v>
      </c>
      <c r="C149" s="46"/>
    </row>
    <row r="150" spans="2:3" ht="15.75" x14ac:dyDescent="0.25">
      <c r="B150" s="47" t="s">
        <v>116</v>
      </c>
      <c r="C150" s="46"/>
    </row>
    <row r="151" spans="2:3" ht="15.75" x14ac:dyDescent="0.25">
      <c r="B151" s="47" t="s">
        <v>104</v>
      </c>
      <c r="C151" s="46"/>
    </row>
    <row r="152" spans="2:3" ht="15.75" x14ac:dyDescent="0.25">
      <c r="B152" s="47" t="s">
        <v>105</v>
      </c>
      <c r="C152" s="46"/>
    </row>
    <row r="153" spans="2:3" ht="15.75" x14ac:dyDescent="0.25">
      <c r="B153" s="47" t="s">
        <v>106</v>
      </c>
      <c r="C153" s="46">
        <v>8320.4599999999991</v>
      </c>
    </row>
    <row r="154" spans="2:3" ht="15.75" x14ac:dyDescent="0.25">
      <c r="B154" s="47" t="s">
        <v>107</v>
      </c>
      <c r="C154" s="46">
        <v>395.74</v>
      </c>
    </row>
    <row r="155" spans="2:3" ht="15.75" x14ac:dyDescent="0.25">
      <c r="B155" s="45" t="s">
        <v>119</v>
      </c>
      <c r="C155" s="46"/>
    </row>
    <row r="156" spans="2:3" ht="15.75" x14ac:dyDescent="0.25">
      <c r="B156" s="47" t="s">
        <v>119</v>
      </c>
      <c r="C156" s="46"/>
    </row>
    <row r="157" spans="2:3" ht="15.75" x14ac:dyDescent="0.25">
      <c r="B157" s="45" t="s">
        <v>108</v>
      </c>
      <c r="C157" s="46"/>
    </row>
    <row r="158" spans="2:3" ht="15.75" x14ac:dyDescent="0.25">
      <c r="B158" s="47" t="s">
        <v>109</v>
      </c>
      <c r="C158" s="46"/>
    </row>
    <row r="159" spans="2:3" ht="15.75" x14ac:dyDescent="0.25">
      <c r="B159" s="47" t="s">
        <v>118</v>
      </c>
      <c r="C159" s="46"/>
    </row>
    <row r="160" spans="2:3" ht="15.75" x14ac:dyDescent="0.25">
      <c r="B160" s="47" t="s">
        <v>117</v>
      </c>
      <c r="C160" s="46"/>
    </row>
    <row r="161" spans="2:3" ht="15.75" x14ac:dyDescent="0.25">
      <c r="B161" s="47" t="s">
        <v>108</v>
      </c>
      <c r="C161" s="46"/>
    </row>
  </sheetData>
  <sheetProtection selectLockedCells="1"/>
  <mergeCells count="22">
    <mergeCell ref="B127:C127"/>
    <mergeCell ref="B138:C138"/>
    <mergeCell ref="B100:C100"/>
    <mergeCell ref="B103:C103"/>
    <mergeCell ref="B108:C108"/>
    <mergeCell ref="B112:C112"/>
    <mergeCell ref="B114:C114"/>
    <mergeCell ref="B120:C120"/>
    <mergeCell ref="B92:C92"/>
    <mergeCell ref="B7:C7"/>
    <mergeCell ref="B23:C23"/>
    <mergeCell ref="B27:C27"/>
    <mergeCell ref="B38:C38"/>
    <mergeCell ref="B44:C44"/>
    <mergeCell ref="B50:C50"/>
    <mergeCell ref="B59:C59"/>
    <mergeCell ref="B61:C61"/>
    <mergeCell ref="B73:C73"/>
    <mergeCell ref="B80:C80"/>
    <mergeCell ref="B87:C87"/>
    <mergeCell ref="B24:B25"/>
    <mergeCell ref="C24:C25"/>
  </mergeCells>
  <hyperlinks>
    <hyperlink ref="B42" location="'Nježni sport-PROG.IZDACI'!A1" display="KLIKNITE OVDJE I UNESITE PODATKE U TABLICU " xr:uid="{00000000-0004-0000-4400-000000000000}"/>
    <hyperlink ref="B105" location="'KGZ2'!A1" display="KLIKNITE OVDJE I UNESITE PODATKE U TABLICU " xr:uid="{00000000-0004-0000-4400-000001000000}"/>
    <hyperlink ref="B109" location="'KGZ1'!A1" display="KLIKNITE OVDJE I UNESITE PODATKE U TABLICU " xr:uid="{00000000-0004-0000-4400-000002000000}"/>
    <hyperlink ref="C14" r:id="rId1" xr:uid="{00000000-0004-0000-44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B3:E170"/>
  <sheetViews>
    <sheetView zoomScale="77" zoomScaleNormal="77" workbookViewId="0">
      <pane ySplit="5" topLeftCell="A27"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166</v>
      </c>
    </row>
    <row r="18" spans="2:3" ht="15.75" x14ac:dyDescent="0.25">
      <c r="B18" s="9" t="s">
        <v>12</v>
      </c>
      <c r="C18" s="14" t="s">
        <v>138</v>
      </c>
    </row>
    <row r="19" spans="2:3" ht="45" x14ac:dyDescent="0.25">
      <c r="B19" s="9" t="s">
        <v>13</v>
      </c>
      <c r="C19" s="51" t="s">
        <v>167</v>
      </c>
    </row>
    <row r="20" spans="2:3" ht="15.75" x14ac:dyDescent="0.25">
      <c r="B20" s="9" t="s">
        <v>14</v>
      </c>
      <c r="C20" s="52">
        <v>5000</v>
      </c>
    </row>
    <row r="21" spans="2:3" ht="15.75" x14ac:dyDescent="0.25">
      <c r="B21" s="9" t="s">
        <v>15</v>
      </c>
      <c r="C21" s="14">
        <v>400</v>
      </c>
    </row>
    <row r="22" spans="2:3" ht="15" customHeight="1" x14ac:dyDescent="0.25">
      <c r="B22" s="15"/>
    </row>
    <row r="23" spans="2:3" ht="23.25" customHeight="1" x14ac:dyDescent="0.25">
      <c r="B23" s="117" t="s">
        <v>16</v>
      </c>
      <c r="C23" s="117"/>
    </row>
    <row r="24" spans="2:3" ht="409.5" customHeight="1" x14ac:dyDescent="0.25">
      <c r="B24" s="119" t="s">
        <v>17</v>
      </c>
      <c r="C24" s="121" t="s">
        <v>168</v>
      </c>
    </row>
    <row r="25" spans="2:3" ht="409.5" customHeight="1" x14ac:dyDescent="0.25">
      <c r="B25" s="125"/>
      <c r="C25" s="126"/>
    </row>
    <row r="26" spans="2:3" ht="409.6" customHeight="1" x14ac:dyDescent="0.25">
      <c r="B26" s="125"/>
      <c r="C26" s="126"/>
    </row>
    <row r="27" spans="2:3" ht="409.5" customHeight="1" x14ac:dyDescent="0.25">
      <c r="B27" s="125"/>
      <c r="C27" s="126"/>
    </row>
    <row r="28" spans="2:3" ht="409.5" customHeight="1" x14ac:dyDescent="0.25">
      <c r="B28" s="125"/>
      <c r="C28" s="126"/>
    </row>
    <row r="29" spans="2:3" ht="409.5" customHeight="1" x14ac:dyDescent="0.25">
      <c r="B29" s="125"/>
      <c r="C29" s="126"/>
    </row>
    <row r="30" spans="2:3" ht="409.5" customHeight="1" x14ac:dyDescent="0.25">
      <c r="B30" s="125"/>
      <c r="C30" s="126"/>
    </row>
    <row r="31" spans="2:3" ht="307.5" customHeight="1" x14ac:dyDescent="0.25">
      <c r="B31" s="125"/>
      <c r="C31" s="126"/>
    </row>
    <row r="32" spans="2:3" ht="125.25" customHeight="1" x14ac:dyDescent="0.25">
      <c r="B32" s="125"/>
      <c r="C32" s="126"/>
    </row>
    <row r="33" spans="2:3" ht="168.75" customHeight="1" x14ac:dyDescent="0.25">
      <c r="B33" s="125"/>
      <c r="C33" s="126"/>
    </row>
    <row r="34" spans="2:3" ht="57.75" customHeight="1" x14ac:dyDescent="0.25">
      <c r="B34" s="120"/>
      <c r="C34" s="122"/>
    </row>
    <row r="35" spans="2:3" ht="8.25" customHeight="1" x14ac:dyDescent="0.25">
      <c r="B35" s="15"/>
    </row>
    <row r="36" spans="2:3" ht="22.5" customHeight="1" x14ac:dyDescent="0.25">
      <c r="B36" s="118" t="s">
        <v>18</v>
      </c>
      <c r="C36" s="118"/>
    </row>
    <row r="37" spans="2:3" ht="15.75" x14ac:dyDescent="0.25">
      <c r="B37" s="17" t="s">
        <v>19</v>
      </c>
      <c r="C37" s="18"/>
    </row>
    <row r="38" spans="2:3" ht="31.5" x14ac:dyDescent="0.25">
      <c r="B38" s="9" t="s">
        <v>20</v>
      </c>
      <c r="C38" s="86">
        <v>7600</v>
      </c>
    </row>
    <row r="39" spans="2:3" ht="15.75" x14ac:dyDescent="0.25">
      <c r="B39" s="20" t="s">
        <v>21</v>
      </c>
      <c r="C39" s="86"/>
    </row>
    <row r="40" spans="2:3" ht="15.75" x14ac:dyDescent="0.25">
      <c r="B40" s="20" t="s">
        <v>22</v>
      </c>
      <c r="C40" s="86"/>
    </row>
    <row r="41" spans="2:3" ht="15.75" x14ac:dyDescent="0.25">
      <c r="B41" s="9" t="s">
        <v>23</v>
      </c>
      <c r="C41" s="86"/>
    </row>
    <row r="42" spans="2:3" ht="15.75" x14ac:dyDescent="0.25">
      <c r="B42" s="9" t="s">
        <v>24</v>
      </c>
      <c r="C42" s="86"/>
    </row>
    <row r="43" spans="2:3" ht="31.5" x14ac:dyDescent="0.25">
      <c r="B43" s="9" t="s">
        <v>25</v>
      </c>
      <c r="C43" s="44"/>
    </row>
    <row r="44" spans="2:3" ht="15.75" x14ac:dyDescent="0.25">
      <c r="B44" s="9" t="s">
        <v>26</v>
      </c>
      <c r="C44" s="86"/>
    </row>
    <row r="45" spans="2:3" ht="21.75" customHeight="1" x14ac:dyDescent="0.25">
      <c r="B45" s="21" t="s">
        <v>27</v>
      </c>
      <c r="C45" s="105">
        <f>SUM(C37:C44)</f>
        <v>7600</v>
      </c>
    </row>
    <row r="46" spans="2:3" ht="12" customHeight="1" x14ac:dyDescent="0.25">
      <c r="B46" s="15"/>
    </row>
    <row r="47" spans="2:3" ht="20.25" customHeight="1" x14ac:dyDescent="0.25">
      <c r="B47" s="117" t="s">
        <v>28</v>
      </c>
      <c r="C47" s="117"/>
    </row>
    <row r="48" spans="2:3" x14ac:dyDescent="0.25">
      <c r="B48" s="23" t="s">
        <v>29</v>
      </c>
    </row>
    <row r="49" spans="2:4" x14ac:dyDescent="0.25">
      <c r="B49" s="23" t="s">
        <v>112</v>
      </c>
    </row>
    <row r="50" spans="2:4" ht="7.5" customHeight="1" x14ac:dyDescent="0.25">
      <c r="B50" s="18"/>
      <c r="C50" s="18"/>
      <c r="D50" s="18"/>
    </row>
    <row r="51" spans="2:4" ht="27" customHeight="1" x14ac:dyDescent="0.25">
      <c r="B51" s="24" t="s">
        <v>30</v>
      </c>
      <c r="C51" s="25"/>
    </row>
    <row r="52" spans="2:4" ht="10.5" customHeight="1" x14ac:dyDescent="0.25"/>
    <row r="53" spans="2:4" ht="21" customHeight="1" x14ac:dyDescent="0.25">
      <c r="B53" s="117" t="s">
        <v>31</v>
      </c>
      <c r="C53" s="117"/>
    </row>
    <row r="54" spans="2:4" ht="102.75" customHeight="1" x14ac:dyDescent="0.25">
      <c r="B54" s="36" t="s">
        <v>111</v>
      </c>
      <c r="C54" s="36">
        <v>35</v>
      </c>
    </row>
    <row r="55" spans="2:4" ht="15.75" x14ac:dyDescent="0.25">
      <c r="B55" s="9" t="s">
        <v>32</v>
      </c>
      <c r="C55" s="26" t="s">
        <v>169</v>
      </c>
    </row>
    <row r="56" spans="2:4" ht="15.75" x14ac:dyDescent="0.25">
      <c r="B56" s="9" t="s">
        <v>33</v>
      </c>
      <c r="C56" s="53">
        <v>5000</v>
      </c>
    </row>
    <row r="57" spans="2:4" ht="15.75" x14ac:dyDescent="0.25">
      <c r="B57" s="9" t="s">
        <v>34</v>
      </c>
      <c r="C57" s="27" t="s">
        <v>169</v>
      </c>
    </row>
    <row r="58" spans="2:4" ht="11.25" customHeight="1" x14ac:dyDescent="0.25">
      <c r="B58" s="28"/>
    </row>
    <row r="59" spans="2:4" ht="22.5" customHeight="1" x14ac:dyDescent="0.25">
      <c r="B59" s="114" t="s">
        <v>35</v>
      </c>
      <c r="C59" s="114"/>
    </row>
    <row r="60" spans="2:4" ht="409.5" customHeight="1" x14ac:dyDescent="0.25">
      <c r="B60" s="9" t="s">
        <v>36</v>
      </c>
      <c r="C60" s="50" t="s">
        <v>170</v>
      </c>
    </row>
    <row r="61" spans="2:4" ht="15.75" x14ac:dyDescent="0.25">
      <c r="B61" s="9" t="s">
        <v>37</v>
      </c>
      <c r="C61" s="26">
        <v>0</v>
      </c>
    </row>
    <row r="62" spans="2:4" ht="15.75" x14ac:dyDescent="0.25">
      <c r="B62" s="21" t="s">
        <v>38</v>
      </c>
      <c r="C62" s="26" t="s">
        <v>171</v>
      </c>
    </row>
    <row r="63" spans="2:4" ht="15.75" x14ac:dyDescent="0.25">
      <c r="B63" s="9" t="s">
        <v>39</v>
      </c>
      <c r="C63" s="26">
        <v>50</v>
      </c>
    </row>
    <row r="64" spans="2:4" ht="15.75" x14ac:dyDescent="0.25">
      <c r="B64" s="9" t="s">
        <v>40</v>
      </c>
      <c r="C64" s="26">
        <v>4000</v>
      </c>
    </row>
    <row r="65" spans="2:3" ht="15.75" x14ac:dyDescent="0.25">
      <c r="B65" s="9" t="s">
        <v>41</v>
      </c>
      <c r="C65" s="26">
        <v>0</v>
      </c>
    </row>
    <row r="66" spans="2:3" ht="15.75" x14ac:dyDescent="0.25">
      <c r="B66" s="28"/>
    </row>
    <row r="68" spans="2:3" ht="23.25" customHeight="1" x14ac:dyDescent="0.25">
      <c r="B68" s="115" t="s">
        <v>71</v>
      </c>
      <c r="C68" s="115"/>
    </row>
    <row r="69" spans="2:3" ht="15.75" x14ac:dyDescent="0.25">
      <c r="B69" s="28"/>
    </row>
    <row r="70" spans="2:3" ht="21.75" customHeight="1" x14ac:dyDescent="0.25">
      <c r="B70" s="114" t="s">
        <v>48</v>
      </c>
      <c r="C70" s="114"/>
    </row>
    <row r="71" spans="2:3" ht="15.75" x14ac:dyDescent="0.25">
      <c r="B71" s="9" t="s">
        <v>49</v>
      </c>
      <c r="C71" s="13"/>
    </row>
    <row r="72" spans="2:3" ht="15.75" x14ac:dyDescent="0.25">
      <c r="B72" s="9" t="s">
        <v>50</v>
      </c>
      <c r="C72" s="13"/>
    </row>
    <row r="73" spans="2:3" ht="15.75" x14ac:dyDescent="0.25">
      <c r="B73" s="9" t="s">
        <v>51</v>
      </c>
      <c r="C73" s="13"/>
    </row>
    <row r="74" spans="2:3" ht="15.75" x14ac:dyDescent="0.25">
      <c r="B74" s="20" t="s">
        <v>52</v>
      </c>
      <c r="C74" s="13"/>
    </row>
    <row r="75" spans="2:3" ht="15.75" x14ac:dyDescent="0.25">
      <c r="B75" s="20" t="s">
        <v>53</v>
      </c>
      <c r="C75" s="13"/>
    </row>
    <row r="76" spans="2:3" ht="15.75" x14ac:dyDescent="0.25">
      <c r="B76" s="20" t="s">
        <v>54</v>
      </c>
      <c r="C76" s="13"/>
    </row>
    <row r="77" spans="2:3" ht="15.75" x14ac:dyDescent="0.25">
      <c r="B77" s="20" t="s">
        <v>55</v>
      </c>
      <c r="C77" s="13"/>
    </row>
    <row r="78" spans="2:3" ht="15.75" x14ac:dyDescent="0.25">
      <c r="B78" s="20" t="s">
        <v>56</v>
      </c>
      <c r="C78" s="13"/>
    </row>
    <row r="79" spans="2:3" ht="15.75" x14ac:dyDescent="0.25">
      <c r="B79" s="20" t="s">
        <v>57</v>
      </c>
      <c r="C79" s="37"/>
    </row>
    <row r="80" spans="2:3" ht="15.75" x14ac:dyDescent="0.25">
      <c r="B80" s="9" t="s">
        <v>58</v>
      </c>
      <c r="C80" s="37"/>
    </row>
    <row r="82" spans="2:3" ht="21" customHeight="1" x14ac:dyDescent="0.25">
      <c r="B82" s="114" t="s">
        <v>59</v>
      </c>
      <c r="C82" s="114"/>
    </row>
    <row r="83" spans="2:3" ht="15.75" x14ac:dyDescent="0.25">
      <c r="B83" s="10" t="s">
        <v>50</v>
      </c>
      <c r="C83" s="13"/>
    </row>
    <row r="84" spans="2:3" ht="15.75" x14ac:dyDescent="0.25">
      <c r="B84" s="10" t="s">
        <v>60</v>
      </c>
      <c r="C84" s="13"/>
    </row>
    <row r="85" spans="2:3" ht="15.75" x14ac:dyDescent="0.25">
      <c r="B85" s="38" t="s">
        <v>61</v>
      </c>
      <c r="C85" s="13"/>
    </row>
    <row r="86" spans="2:3" ht="15.75" x14ac:dyDescent="0.25">
      <c r="B86" s="38" t="s">
        <v>62</v>
      </c>
      <c r="C86" s="13"/>
    </row>
    <row r="87" spans="2:3" ht="15.75" x14ac:dyDescent="0.25">
      <c r="B87" s="38" t="s">
        <v>63</v>
      </c>
      <c r="C87" s="37"/>
    </row>
    <row r="89" spans="2:3" ht="21.75" customHeight="1" x14ac:dyDescent="0.25">
      <c r="B89" s="114" t="s">
        <v>64</v>
      </c>
      <c r="C89" s="114"/>
    </row>
    <row r="90" spans="2:3" ht="15.75" x14ac:dyDescent="0.25">
      <c r="B90" s="10" t="s">
        <v>50</v>
      </c>
      <c r="C90" s="13"/>
    </row>
    <row r="91" spans="2:3" ht="15.75" x14ac:dyDescent="0.25">
      <c r="B91" s="10" t="s">
        <v>60</v>
      </c>
      <c r="C91" s="13"/>
    </row>
    <row r="92" spans="2:3" ht="15.75" x14ac:dyDescent="0.25">
      <c r="B92" s="38" t="s">
        <v>61</v>
      </c>
      <c r="C92" s="13"/>
    </row>
    <row r="93" spans="2:3" ht="15.75" x14ac:dyDescent="0.25">
      <c r="B93" s="38" t="s">
        <v>62</v>
      </c>
      <c r="C93" s="13"/>
    </row>
    <row r="94" spans="2:3" ht="15.75" x14ac:dyDescent="0.25">
      <c r="B94" s="38" t="s">
        <v>63</v>
      </c>
      <c r="C94" s="37"/>
    </row>
    <row r="96" spans="2:3" ht="22.5" customHeight="1" x14ac:dyDescent="0.25">
      <c r="B96" s="114" t="s">
        <v>65</v>
      </c>
      <c r="C96" s="114"/>
    </row>
    <row r="97" spans="2:3" ht="15.75" x14ac:dyDescent="0.25">
      <c r="B97" s="10" t="s">
        <v>66</v>
      </c>
      <c r="C97" s="13"/>
    </row>
    <row r="98" spans="2:3" ht="15.75" x14ac:dyDescent="0.25">
      <c r="B98" s="38" t="s">
        <v>67</v>
      </c>
      <c r="C98" s="13"/>
    </row>
    <row r="99" spans="2:3" ht="15.75" x14ac:dyDescent="0.25">
      <c r="B99" s="38" t="s">
        <v>68</v>
      </c>
      <c r="C99" s="13"/>
    </row>
    <row r="101" spans="2:3" ht="23.25" customHeight="1" x14ac:dyDescent="0.25">
      <c r="B101" s="114" t="s">
        <v>69</v>
      </c>
      <c r="C101" s="114"/>
    </row>
    <row r="102" spans="2:3" ht="15.75" x14ac:dyDescent="0.25">
      <c r="B102" s="10" t="s">
        <v>66</v>
      </c>
      <c r="C102" s="13"/>
    </row>
    <row r="103" spans="2:3" ht="15.75" x14ac:dyDescent="0.25">
      <c r="B103" s="38" t="s">
        <v>67</v>
      </c>
      <c r="C103" s="13"/>
    </row>
    <row r="104" spans="2:3" ht="15.75" x14ac:dyDescent="0.25">
      <c r="B104" s="38" t="s">
        <v>68</v>
      </c>
      <c r="C104" s="13"/>
    </row>
    <row r="106" spans="2:3" ht="15.75" x14ac:dyDescent="0.25">
      <c r="B106" s="39" t="s">
        <v>70</v>
      </c>
      <c r="C106" s="13"/>
    </row>
    <row r="109" spans="2:3" ht="15.75" x14ac:dyDescent="0.25">
      <c r="B109" s="115" t="s">
        <v>73</v>
      </c>
      <c r="C109" s="115"/>
    </row>
    <row r="110" spans="2:3" ht="15.75" x14ac:dyDescent="0.25">
      <c r="B110" s="28"/>
      <c r="C110"/>
    </row>
    <row r="112" spans="2:3" ht="15.75" x14ac:dyDescent="0.25">
      <c r="B112" s="114" t="s">
        <v>72</v>
      </c>
      <c r="C112" s="114"/>
    </row>
    <row r="113" spans="2:5" ht="15.75" x14ac:dyDescent="0.25">
      <c r="B113" s="18"/>
      <c r="C113" s="18"/>
      <c r="D113" s="18"/>
      <c r="E113" s="18"/>
    </row>
    <row r="114" spans="2:5" ht="15.75" x14ac:dyDescent="0.25">
      <c r="B114" s="24" t="s">
        <v>30</v>
      </c>
    </row>
    <row r="117" spans="2:5" ht="15.75" x14ac:dyDescent="0.25">
      <c r="B117" s="114" t="s">
        <v>74</v>
      </c>
      <c r="C117" s="114"/>
    </row>
    <row r="118" spans="2:5" ht="15.75" x14ac:dyDescent="0.25">
      <c r="B118" s="24" t="s">
        <v>30</v>
      </c>
    </row>
    <row r="121" spans="2:5" ht="15.75" x14ac:dyDescent="0.25">
      <c r="B121" s="115" t="s">
        <v>110</v>
      </c>
      <c r="C121" s="115"/>
    </row>
    <row r="122" spans="2:5" ht="15.75" x14ac:dyDescent="0.25">
      <c r="B122" s="28"/>
      <c r="C122"/>
    </row>
    <row r="123" spans="2:5" ht="15.75" x14ac:dyDescent="0.25">
      <c r="B123" s="114" t="s">
        <v>75</v>
      </c>
      <c r="C123" s="114"/>
    </row>
    <row r="124" spans="2:5" ht="15.75" x14ac:dyDescent="0.25">
      <c r="B124" s="9" t="s">
        <v>76</v>
      </c>
      <c r="C124" s="40" t="s">
        <v>172</v>
      </c>
    </row>
    <row r="125" spans="2:5" ht="15.75" x14ac:dyDescent="0.25">
      <c r="B125" s="9" t="s">
        <v>77</v>
      </c>
      <c r="C125" s="40" t="s">
        <v>173</v>
      </c>
    </row>
    <row r="126" spans="2:5" ht="15.75" x14ac:dyDescent="0.25">
      <c r="B126" s="9" t="s">
        <v>78</v>
      </c>
      <c r="C126" s="41">
        <v>19</v>
      </c>
    </row>
    <row r="127" spans="2:5" ht="45" x14ac:dyDescent="0.25">
      <c r="B127" s="9" t="s">
        <v>79</v>
      </c>
      <c r="C127" s="54" t="s">
        <v>174</v>
      </c>
    </row>
    <row r="128" spans="2:5" ht="15.75" x14ac:dyDescent="0.25">
      <c r="B128" s="42"/>
      <c r="C128" s="43"/>
    </row>
    <row r="129" spans="2:3" ht="15.75" x14ac:dyDescent="0.25">
      <c r="B129" s="114" t="s">
        <v>80</v>
      </c>
      <c r="C129" s="114"/>
    </row>
    <row r="130" spans="2:3" ht="15.75" x14ac:dyDescent="0.25">
      <c r="B130" s="9" t="s">
        <v>81</v>
      </c>
      <c r="C130" s="41" t="s">
        <v>175</v>
      </c>
    </row>
    <row r="131" spans="2:3" ht="15.75" x14ac:dyDescent="0.25">
      <c r="B131" s="9" t="s">
        <v>82</v>
      </c>
      <c r="C131" s="41">
        <v>0</v>
      </c>
    </row>
    <row r="132" spans="2:3" ht="15.75" x14ac:dyDescent="0.25">
      <c r="B132" s="9" t="s">
        <v>83</v>
      </c>
      <c r="C132" s="41">
        <v>0</v>
      </c>
    </row>
    <row r="133" spans="2:3" ht="15.75" x14ac:dyDescent="0.25">
      <c r="B133" s="9" t="s">
        <v>84</v>
      </c>
      <c r="C133" s="55">
        <v>5000</v>
      </c>
    </row>
    <row r="134" spans="2:3" ht="31.5" x14ac:dyDescent="0.25">
      <c r="B134" s="9" t="s">
        <v>85</v>
      </c>
      <c r="C134" s="41">
        <v>400</v>
      </c>
    </row>
    <row r="135" spans="2:3" ht="15.75" x14ac:dyDescent="0.25">
      <c r="B135" s="42"/>
      <c r="C135" s="43"/>
    </row>
    <row r="136" spans="2:3" ht="15.75" x14ac:dyDescent="0.25">
      <c r="B136" s="114" t="s">
        <v>86</v>
      </c>
      <c r="C136" s="114"/>
    </row>
    <row r="137" spans="2:3" ht="15.75" x14ac:dyDescent="0.25">
      <c r="B137" s="9" t="s">
        <v>87</v>
      </c>
      <c r="C137" s="41" t="s">
        <v>163</v>
      </c>
    </row>
    <row r="138" spans="2:3" ht="15.75" x14ac:dyDescent="0.25">
      <c r="B138" s="9" t="s">
        <v>88</v>
      </c>
      <c r="C138" s="41" t="s">
        <v>213</v>
      </c>
    </row>
    <row r="139" spans="2:3" ht="15.75" x14ac:dyDescent="0.25">
      <c r="B139" s="9" t="s">
        <v>89</v>
      </c>
      <c r="C139" s="41" t="s">
        <v>152</v>
      </c>
    </row>
    <row r="140" spans="2:3" ht="15.75" x14ac:dyDescent="0.25">
      <c r="B140" s="10" t="s">
        <v>90</v>
      </c>
      <c r="C140" s="44" t="s">
        <v>169</v>
      </c>
    </row>
    <row r="141" spans="2:3" ht="15.75" x14ac:dyDescent="0.25">
      <c r="B141" s="9" t="s">
        <v>91</v>
      </c>
      <c r="C141" s="41" t="s">
        <v>163</v>
      </c>
    </row>
    <row r="142" spans="2:3" ht="15.75" x14ac:dyDescent="0.25">
      <c r="B142" s="9" t="s">
        <v>92</v>
      </c>
      <c r="C142" s="44">
        <v>1813.28</v>
      </c>
    </row>
    <row r="143" spans="2:3" ht="15.75" x14ac:dyDescent="0.25">
      <c r="B143" s="9" t="s">
        <v>93</v>
      </c>
      <c r="C143" s="41" t="s">
        <v>176</v>
      </c>
    </row>
    <row r="144" spans="2:3" ht="15.75" x14ac:dyDescent="0.25">
      <c r="B144" s="9" t="s">
        <v>94</v>
      </c>
      <c r="C144" s="41" t="s">
        <v>177</v>
      </c>
    </row>
    <row r="145" spans="2:3" ht="15.75" x14ac:dyDescent="0.25">
      <c r="B145" s="9" t="s">
        <v>95</v>
      </c>
      <c r="C145" s="54" t="s">
        <v>358</v>
      </c>
    </row>
    <row r="146" spans="2:3" ht="15.75" x14ac:dyDescent="0.25">
      <c r="B146" s="42"/>
      <c r="C146" s="43"/>
    </row>
    <row r="147" spans="2:3" ht="15.75" x14ac:dyDescent="0.25">
      <c r="B147" s="114" t="s">
        <v>96</v>
      </c>
      <c r="C147" s="114"/>
    </row>
    <row r="148" spans="2:3" ht="15.75" x14ac:dyDescent="0.25">
      <c r="B148" s="45" t="s">
        <v>97</v>
      </c>
      <c r="C148" s="46"/>
    </row>
    <row r="149" spans="2:3" ht="15.75" x14ac:dyDescent="0.25">
      <c r="B149" s="45" t="s">
        <v>98</v>
      </c>
      <c r="C149" s="46"/>
    </row>
    <row r="150" spans="2:3" ht="15.75" x14ac:dyDescent="0.25">
      <c r="B150" s="47" t="s">
        <v>113</v>
      </c>
      <c r="C150" s="46"/>
    </row>
    <row r="151" spans="2:3" ht="15.75" x14ac:dyDescent="0.25">
      <c r="B151" s="47" t="s">
        <v>99</v>
      </c>
      <c r="C151" s="46"/>
    </row>
    <row r="152" spans="2:3" ht="15.75" x14ac:dyDescent="0.25">
      <c r="B152" s="45" t="s">
        <v>100</v>
      </c>
      <c r="C152" s="46"/>
    </row>
    <row r="153" spans="2:3" ht="15.75" x14ac:dyDescent="0.25">
      <c r="B153" s="47" t="s">
        <v>101</v>
      </c>
      <c r="C153" s="46">
        <v>259.7</v>
      </c>
    </row>
    <row r="154" spans="2:3" ht="15.75" x14ac:dyDescent="0.25">
      <c r="B154" s="47" t="s">
        <v>102</v>
      </c>
      <c r="C154" s="46">
        <v>21.48</v>
      </c>
    </row>
    <row r="155" spans="2:3" ht="15.75" x14ac:dyDescent="0.25">
      <c r="B155" s="47" t="s">
        <v>120</v>
      </c>
      <c r="C155" s="46">
        <v>1.24</v>
      </c>
    </row>
    <row r="156" spans="2:3" ht="15.75" x14ac:dyDescent="0.25">
      <c r="B156" s="47" t="s">
        <v>114</v>
      </c>
      <c r="C156" s="46"/>
    </row>
    <row r="157" spans="2:3" ht="15.75" x14ac:dyDescent="0.25">
      <c r="B157" s="45" t="s">
        <v>103</v>
      </c>
      <c r="C157" s="46"/>
    </row>
    <row r="158" spans="2:3" ht="15.75" x14ac:dyDescent="0.25">
      <c r="B158" s="47" t="s">
        <v>115</v>
      </c>
      <c r="C158" s="46"/>
    </row>
    <row r="159" spans="2:3" ht="15.75" x14ac:dyDescent="0.25">
      <c r="B159" s="47" t="s">
        <v>116</v>
      </c>
      <c r="C159" s="46"/>
    </row>
    <row r="160" spans="2:3" ht="15.75" x14ac:dyDescent="0.25">
      <c r="B160" s="47" t="s">
        <v>104</v>
      </c>
      <c r="C160" s="46"/>
    </row>
    <row r="161" spans="2:3" ht="15.75" x14ac:dyDescent="0.25">
      <c r="B161" s="47" t="s">
        <v>105</v>
      </c>
      <c r="C161" s="46">
        <v>812.5</v>
      </c>
    </row>
    <row r="162" spans="2:3" ht="15.75" x14ac:dyDescent="0.25">
      <c r="B162" s="47" t="s">
        <v>106</v>
      </c>
      <c r="C162" s="46">
        <v>5538</v>
      </c>
    </row>
    <row r="163" spans="2:3" ht="15.75" x14ac:dyDescent="0.25">
      <c r="B163" s="47" t="s">
        <v>107</v>
      </c>
      <c r="C163" s="46">
        <v>1283</v>
      </c>
    </row>
    <row r="164" spans="2:3" ht="15.75" x14ac:dyDescent="0.25">
      <c r="B164" s="45" t="s">
        <v>119</v>
      </c>
      <c r="C164" s="46"/>
    </row>
    <row r="165" spans="2:3" ht="15.75" x14ac:dyDescent="0.25">
      <c r="B165" s="47" t="s">
        <v>119</v>
      </c>
      <c r="C165" s="46"/>
    </row>
    <row r="166" spans="2:3" ht="15.75" x14ac:dyDescent="0.25">
      <c r="B166" s="45" t="s">
        <v>108</v>
      </c>
      <c r="C166" s="46"/>
    </row>
    <row r="167" spans="2:3" ht="15.75" x14ac:dyDescent="0.25">
      <c r="B167" s="47" t="s">
        <v>109</v>
      </c>
      <c r="C167" s="46"/>
    </row>
    <row r="168" spans="2:3" ht="15.75" x14ac:dyDescent="0.25">
      <c r="B168" s="47" t="s">
        <v>118</v>
      </c>
      <c r="C168" s="46"/>
    </row>
    <row r="169" spans="2:3" ht="15.75" x14ac:dyDescent="0.25">
      <c r="B169" s="47" t="s">
        <v>117</v>
      </c>
      <c r="C169" s="33">
        <v>273.72000000000003</v>
      </c>
    </row>
    <row r="170" spans="2:3" ht="15.75" x14ac:dyDescent="0.25">
      <c r="B170" s="47" t="s">
        <v>108</v>
      </c>
      <c r="C170" s="46">
        <v>1223.6400000000001</v>
      </c>
    </row>
  </sheetData>
  <sheetProtection selectLockedCells="1"/>
  <mergeCells count="22">
    <mergeCell ref="B89:C89"/>
    <mergeCell ref="B7:C7"/>
    <mergeCell ref="B23:C23"/>
    <mergeCell ref="B24:B34"/>
    <mergeCell ref="C24:C34"/>
    <mergeCell ref="B36:C36"/>
    <mergeCell ref="B47:C47"/>
    <mergeCell ref="B53:C53"/>
    <mergeCell ref="B59:C59"/>
    <mergeCell ref="B68:C68"/>
    <mergeCell ref="B70:C70"/>
    <mergeCell ref="B82:C82"/>
    <mergeCell ref="B123:C123"/>
    <mergeCell ref="B129:C129"/>
    <mergeCell ref="B136:C136"/>
    <mergeCell ref="B147:C147"/>
    <mergeCell ref="B96:C96"/>
    <mergeCell ref="B101:C101"/>
    <mergeCell ref="B109:C109"/>
    <mergeCell ref="B112:C112"/>
    <mergeCell ref="B117:C117"/>
    <mergeCell ref="B121:C121"/>
  </mergeCells>
  <hyperlinks>
    <hyperlink ref="B51" location="'Centri-Dani Dubrave PROG.IZDACI'!A1" display="KLIKNITE OVDJE I UNESITE PODATKE U TABLICU " xr:uid="{00000000-0004-0000-0600-000000000000}"/>
    <hyperlink ref="B114" location="'KGZ2'!A1" display="KLIKNITE OVDJE I UNESITE PODATKE U TABLICU " xr:uid="{00000000-0004-0000-0600-000001000000}"/>
    <hyperlink ref="B118" location="'KGZ1'!A1" display="KLIKNITE OVDJE I UNESITE PODATKE U TABLICU " xr:uid="{00000000-0004-0000-0600-000002000000}"/>
    <hyperlink ref="C14" r:id="rId1" xr:uid="{00000000-0004-0000-06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2:E22"/>
  <sheetViews>
    <sheetView showGridLines="0" showRowColHeaders="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SUM(Table236[[#This Row],[SREDSTVA GRADSKOG UREDA ZA KULTURU ]:[SREDSTVA IZ OSTALIH IZVORA]])</f>
        <v>0</v>
      </c>
    </row>
    <row r="6" spans="1:5" x14ac:dyDescent="0.25">
      <c r="A6" s="26" t="s">
        <v>122</v>
      </c>
      <c r="B6" s="47" t="s">
        <v>99</v>
      </c>
      <c r="C6" s="32"/>
      <c r="D6" s="32"/>
      <c r="E6" s="32">
        <f>SUM(Table236[[#This Row],[SREDSTVA GRADSKOG UREDA ZA KULTURU ]:[SREDSTVA IZ OSTALIH IZVORA]])</f>
        <v>0</v>
      </c>
    </row>
    <row r="7" spans="1:5" x14ac:dyDescent="0.25">
      <c r="A7" s="26" t="s">
        <v>123</v>
      </c>
      <c r="B7" s="47" t="s">
        <v>101</v>
      </c>
      <c r="C7" s="32"/>
      <c r="D7" s="32">
        <v>124</v>
      </c>
      <c r="E7" s="32">
        <f>SUM(Table236[[#This Row],[SREDSTVA GRADSKOG UREDA ZA KULTURU ]:[SREDSTVA IZ OSTALIH IZVORA]])</f>
        <v>124</v>
      </c>
    </row>
    <row r="8" spans="1:5" x14ac:dyDescent="0.25">
      <c r="A8" s="26" t="s">
        <v>124</v>
      </c>
      <c r="B8" s="47" t="s">
        <v>102</v>
      </c>
      <c r="C8" s="32">
        <f>138.27+369.59+98.82</f>
        <v>606.68000000000006</v>
      </c>
      <c r="D8" s="32"/>
      <c r="E8" s="32">
        <f>SUM(Table236[[#This Row],[SREDSTVA GRADSKOG UREDA ZA KULTURU ]:[SREDSTVA IZ OSTALIH IZVORA]])</f>
        <v>606.68000000000006</v>
      </c>
    </row>
    <row r="9" spans="1:5" x14ac:dyDescent="0.25">
      <c r="A9" s="26" t="s">
        <v>125</v>
      </c>
      <c r="B9" s="47" t="s">
        <v>120</v>
      </c>
      <c r="C9" s="32"/>
      <c r="D9" s="32"/>
      <c r="E9" s="32">
        <f>SUM(Table236[[#This Row],[SREDSTVA GRADSKOG UREDA ZA KULTURU ]:[SREDSTVA IZ OSTALIH IZVORA]])</f>
        <v>0</v>
      </c>
    </row>
    <row r="10" spans="1:5" x14ac:dyDescent="0.25">
      <c r="A10" s="26" t="s">
        <v>126</v>
      </c>
      <c r="B10" s="47" t="s">
        <v>114</v>
      </c>
      <c r="C10" s="32"/>
      <c r="D10" s="32"/>
      <c r="E10" s="32">
        <f>SUM(Table236[[#This Row],[SREDSTVA GRADSKOG UREDA ZA KULTURU ]:[SREDSTVA IZ OSTALIH IZVORA]])</f>
        <v>0</v>
      </c>
    </row>
    <row r="11" spans="1:5" x14ac:dyDescent="0.25">
      <c r="A11" s="26" t="s">
        <v>127</v>
      </c>
      <c r="B11" s="47" t="s">
        <v>115</v>
      </c>
      <c r="C11" s="32"/>
      <c r="D11" s="32"/>
      <c r="E11" s="32">
        <f>SUM(Table236[[#This Row],[SREDSTVA GRADSKOG UREDA ZA KULTURU ]:[SREDSTVA IZ OSTALIH IZVORA]])</f>
        <v>0</v>
      </c>
    </row>
    <row r="12" spans="1:5" x14ac:dyDescent="0.25">
      <c r="A12" s="26" t="s">
        <v>128</v>
      </c>
      <c r="B12" s="47" t="s">
        <v>116</v>
      </c>
      <c r="C12" s="32"/>
      <c r="D12" s="32"/>
      <c r="E12" s="32">
        <f>SUM(Table236[[#This Row],[SREDSTVA GRADSKOG UREDA ZA KULTURU ]:[SREDSTVA IZ OSTALIH IZVORA]])</f>
        <v>0</v>
      </c>
    </row>
    <row r="13" spans="1:5" x14ac:dyDescent="0.25">
      <c r="A13" s="26" t="s">
        <v>129</v>
      </c>
      <c r="B13" s="47" t="s">
        <v>104</v>
      </c>
      <c r="C13" s="32"/>
      <c r="D13" s="32"/>
      <c r="E13" s="32">
        <f>SUM(Table236[[#This Row],[SREDSTVA GRADSKOG UREDA ZA KULTURU ]:[SREDSTVA IZ OSTALIH IZVORA]])</f>
        <v>0</v>
      </c>
    </row>
    <row r="14" spans="1:5" x14ac:dyDescent="0.25">
      <c r="A14" s="26" t="s">
        <v>130</v>
      </c>
      <c r="B14" s="47" t="s">
        <v>105</v>
      </c>
      <c r="C14" s="32"/>
      <c r="D14" s="32"/>
      <c r="E14" s="32">
        <f>SUM(Table236[[#This Row],[SREDSTVA GRADSKOG UREDA ZA KULTURU ]:[SREDSTVA IZ OSTALIH IZVORA]])</f>
        <v>0</v>
      </c>
    </row>
    <row r="15" spans="1:5" x14ac:dyDescent="0.25">
      <c r="A15" s="26" t="s">
        <v>131</v>
      </c>
      <c r="B15" s="47" t="s">
        <v>106</v>
      </c>
      <c r="C15" s="32">
        <f>2424.75+3186.83</f>
        <v>5611.58</v>
      </c>
      <c r="D15" s="32">
        <f>1300+1408.88</f>
        <v>2708.88</v>
      </c>
      <c r="E15" s="32">
        <f>SUM(Table236[[#This Row],[SREDSTVA GRADSKOG UREDA ZA KULTURU ]:[SREDSTVA IZ OSTALIH IZVORA]])</f>
        <v>8320.4599999999991</v>
      </c>
    </row>
    <row r="16" spans="1:5" x14ac:dyDescent="0.25">
      <c r="A16" s="26" t="s">
        <v>132</v>
      </c>
      <c r="B16" s="47" t="s">
        <v>107</v>
      </c>
      <c r="C16" s="32">
        <f>372.5+9.24</f>
        <v>381.74</v>
      </c>
      <c r="D16" s="32">
        <v>14</v>
      </c>
      <c r="E16" s="32">
        <f>SUM(Table236[[#This Row],[SREDSTVA GRADSKOG UREDA ZA KULTURU ]:[SREDSTVA IZ OSTALIH IZVORA]])</f>
        <v>395.74</v>
      </c>
    </row>
    <row r="17" spans="1:5" x14ac:dyDescent="0.25">
      <c r="A17" s="26" t="s">
        <v>133</v>
      </c>
      <c r="B17" s="47" t="s">
        <v>119</v>
      </c>
      <c r="C17" s="32"/>
      <c r="D17" s="32"/>
      <c r="E17" s="32">
        <f>SUM(Table236[[#This Row],[SREDSTVA GRADSKOG UREDA ZA KULTURU ]:[SREDSTVA IZ OSTALIH IZVORA]])</f>
        <v>0</v>
      </c>
    </row>
    <row r="18" spans="1:5" x14ac:dyDescent="0.25">
      <c r="A18" s="26" t="s">
        <v>134</v>
      </c>
      <c r="B18" s="47" t="s">
        <v>109</v>
      </c>
      <c r="C18" s="32"/>
      <c r="D18" s="32"/>
      <c r="E18" s="32">
        <f>SUM(Table236[[#This Row],[SREDSTVA GRADSKOG UREDA ZA KULTURU ]:[SREDSTVA IZ OSTALIH IZVORA]])</f>
        <v>0</v>
      </c>
    </row>
    <row r="19" spans="1:5" x14ac:dyDescent="0.25">
      <c r="A19" s="26" t="s">
        <v>135</v>
      </c>
      <c r="B19" s="47" t="s">
        <v>118</v>
      </c>
      <c r="C19" s="32"/>
      <c r="D19" s="32"/>
      <c r="E19" s="32">
        <f>SUM(Table236[[#This Row],[SREDSTVA GRADSKOG UREDA ZA KULTURU ]:[SREDSTVA IZ OSTALIH IZVORA]])</f>
        <v>0</v>
      </c>
    </row>
    <row r="20" spans="1:5" x14ac:dyDescent="0.25">
      <c r="A20" s="26" t="s">
        <v>136</v>
      </c>
      <c r="B20" s="47" t="s">
        <v>117</v>
      </c>
      <c r="C20" s="33"/>
      <c r="D20" s="33"/>
      <c r="E20" s="33">
        <f>SUM(Table236[[#This Row],[SREDSTVA GRADSKOG UREDA ZA KULTURU ]:[SREDSTVA IZ OSTALIH IZVORA]])</f>
        <v>0</v>
      </c>
    </row>
    <row r="21" spans="1:5" x14ac:dyDescent="0.25">
      <c r="A21" s="26" t="s">
        <v>137</v>
      </c>
      <c r="B21" s="47" t="s">
        <v>108</v>
      </c>
      <c r="C21" s="32"/>
      <c r="D21" s="32"/>
      <c r="E21" s="32">
        <f>SUM(Table236[[#This Row],[SREDSTVA GRADSKOG UREDA ZA KULTURU ]:[SREDSTVA IZ OSTALIH IZVORA]])</f>
        <v>0</v>
      </c>
    </row>
    <row r="22" spans="1:5" x14ac:dyDescent="0.25">
      <c r="A22" s="18" t="s">
        <v>47</v>
      </c>
      <c r="C22" s="34"/>
      <c r="D22" s="34"/>
      <c r="E22" s="35">
        <f>SUBTOTAL(109,Table236[UKUPNO])</f>
        <v>9446.8799999999992</v>
      </c>
    </row>
  </sheetData>
  <pageMargins left="0.7" right="0.7" top="0.75" bottom="0.75" header="0.3" footer="0.3"/>
  <drawing r:id="rId1"/>
  <tableParts count="1">
    <tablePart r:id="rId2"/>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8" tint="-0.249977111117893"/>
  </sheetPr>
  <dimension ref="B3:E162"/>
  <sheetViews>
    <sheetView topLeftCell="B1" zoomScale="71" zoomScaleNormal="71" workbookViewId="0">
      <pane ySplit="5" topLeftCell="A120"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322</v>
      </c>
    </row>
    <row r="18" spans="2:3" ht="15.75" x14ac:dyDescent="0.25">
      <c r="B18" s="9" t="s">
        <v>12</v>
      </c>
      <c r="C18" s="14" t="s">
        <v>146</v>
      </c>
    </row>
    <row r="19" spans="2:3" ht="15.75" x14ac:dyDescent="0.25">
      <c r="B19" s="9" t="s">
        <v>13</v>
      </c>
      <c r="C19" s="14" t="s">
        <v>502</v>
      </c>
    </row>
    <row r="20" spans="2:3" ht="15.75" x14ac:dyDescent="0.25">
      <c r="B20" s="9" t="s">
        <v>14</v>
      </c>
      <c r="C20" s="52">
        <v>12527</v>
      </c>
    </row>
    <row r="21" spans="2:3" ht="15.75" x14ac:dyDescent="0.25">
      <c r="B21" s="9" t="s">
        <v>15</v>
      </c>
      <c r="C21" s="14">
        <v>69</v>
      </c>
    </row>
    <row r="22" spans="2:3" ht="15" customHeight="1" x14ac:dyDescent="0.25">
      <c r="B22" s="15"/>
    </row>
    <row r="23" spans="2:3" ht="23.25" customHeight="1" x14ac:dyDescent="0.25">
      <c r="B23" s="117" t="s">
        <v>16</v>
      </c>
      <c r="C23" s="117"/>
    </row>
    <row r="24" spans="2:3" ht="408.75" customHeight="1" x14ac:dyDescent="0.25">
      <c r="B24" s="119" t="s">
        <v>17</v>
      </c>
      <c r="C24" s="121" t="s">
        <v>503</v>
      </c>
    </row>
    <row r="25" spans="2:3" ht="408.75" customHeight="1" x14ac:dyDescent="0.25">
      <c r="B25" s="125"/>
      <c r="C25" s="126"/>
    </row>
    <row r="26" spans="2:3" ht="237" customHeight="1" x14ac:dyDescent="0.25">
      <c r="B26" s="120"/>
      <c r="C26" s="122"/>
    </row>
    <row r="27" spans="2:3" ht="8.25" customHeight="1" x14ac:dyDescent="0.25">
      <c r="B27" s="15"/>
    </row>
    <row r="28" spans="2:3" ht="22.5" customHeight="1" x14ac:dyDescent="0.25">
      <c r="B28" s="118" t="s">
        <v>18</v>
      </c>
      <c r="C28" s="118"/>
    </row>
    <row r="29" spans="2:3" ht="15.75" x14ac:dyDescent="0.25">
      <c r="B29" s="17" t="s">
        <v>19</v>
      </c>
      <c r="C29" s="18"/>
    </row>
    <row r="30" spans="2:3" ht="31.5" x14ac:dyDescent="0.25">
      <c r="B30" s="9" t="s">
        <v>20</v>
      </c>
      <c r="C30" s="19">
        <v>2000</v>
      </c>
    </row>
    <row r="31" spans="2:3" ht="15.75" x14ac:dyDescent="0.25">
      <c r="B31" s="20" t="s">
        <v>21</v>
      </c>
      <c r="C31" s="19"/>
    </row>
    <row r="32" spans="2:3" ht="15.75" x14ac:dyDescent="0.25">
      <c r="B32" s="20" t="s">
        <v>22</v>
      </c>
      <c r="C32" s="19"/>
    </row>
    <row r="33" spans="2:4" ht="15.75" x14ac:dyDescent="0.25">
      <c r="B33" s="9" t="s">
        <v>23</v>
      </c>
      <c r="C33" s="19"/>
    </row>
    <row r="34" spans="2:4" ht="15.75" x14ac:dyDescent="0.25">
      <c r="B34" s="9" t="s">
        <v>24</v>
      </c>
      <c r="C34" s="19"/>
    </row>
    <row r="35" spans="2:4" ht="31.5" x14ac:dyDescent="0.25">
      <c r="B35" s="9" t="s">
        <v>25</v>
      </c>
      <c r="C35" s="19">
        <v>31777.919999999998</v>
      </c>
    </row>
    <row r="36" spans="2:4" ht="15.75" x14ac:dyDescent="0.25">
      <c r="B36" s="9" t="s">
        <v>26</v>
      </c>
      <c r="C36" s="19"/>
    </row>
    <row r="37" spans="2:4" ht="21.75" customHeight="1" x14ac:dyDescent="0.25">
      <c r="B37" s="21" t="s">
        <v>27</v>
      </c>
      <c r="C37" s="22">
        <f>SUM(C29:C36)</f>
        <v>33777.919999999998</v>
      </c>
    </row>
    <row r="38" spans="2:4" ht="12" customHeight="1" x14ac:dyDescent="0.25">
      <c r="B38" s="15"/>
    </row>
    <row r="39" spans="2:4" ht="20.25" customHeight="1" x14ac:dyDescent="0.25">
      <c r="B39" s="117" t="s">
        <v>28</v>
      </c>
      <c r="C39" s="117"/>
    </row>
    <row r="40" spans="2:4" x14ac:dyDescent="0.25">
      <c r="B40" s="23" t="s">
        <v>29</v>
      </c>
    </row>
    <row r="41" spans="2:4" x14ac:dyDescent="0.25">
      <c r="B41" s="23" t="s">
        <v>112</v>
      </c>
    </row>
    <row r="42" spans="2:4" ht="7.5" customHeight="1" x14ac:dyDescent="0.25">
      <c r="B42" s="18"/>
      <c r="C42" s="18"/>
      <c r="D42" s="18"/>
    </row>
    <row r="43" spans="2:4" ht="27" customHeight="1" x14ac:dyDescent="0.25">
      <c r="B43" s="24" t="s">
        <v>30</v>
      </c>
      <c r="C43" s="25"/>
    </row>
    <row r="44" spans="2:4" ht="10.5" customHeight="1" x14ac:dyDescent="0.25"/>
    <row r="45" spans="2:4" ht="21" customHeight="1" x14ac:dyDescent="0.25">
      <c r="B45" s="117" t="s">
        <v>31</v>
      </c>
      <c r="C45" s="117"/>
    </row>
    <row r="46" spans="2:4" ht="21" customHeight="1" x14ac:dyDescent="0.25">
      <c r="B46" s="36" t="s">
        <v>111</v>
      </c>
      <c r="C46" s="36">
        <v>110</v>
      </c>
    </row>
    <row r="47" spans="2:4" ht="15.75" x14ac:dyDescent="0.25">
      <c r="B47" s="9" t="s">
        <v>32</v>
      </c>
      <c r="C47" s="53">
        <v>5947</v>
      </c>
    </row>
    <row r="48" spans="2:4" ht="15.75" x14ac:dyDescent="0.25">
      <c r="B48" s="9" t="s">
        <v>33</v>
      </c>
      <c r="C48" s="53">
        <v>12527</v>
      </c>
    </row>
    <row r="49" spans="2:3" ht="15.75" x14ac:dyDescent="0.25">
      <c r="B49" s="9" t="s">
        <v>34</v>
      </c>
      <c r="C49" s="27">
        <v>31777.919999999998</v>
      </c>
    </row>
    <row r="50" spans="2:3" ht="11.25" customHeight="1" x14ac:dyDescent="0.25">
      <c r="B50" s="28"/>
    </row>
    <row r="51" spans="2:3" ht="22.5" customHeight="1" x14ac:dyDescent="0.25">
      <c r="B51" s="114" t="s">
        <v>35</v>
      </c>
      <c r="C51" s="114"/>
    </row>
    <row r="52" spans="2:3" ht="71.25" customHeight="1" x14ac:dyDescent="0.25">
      <c r="B52" s="9" t="s">
        <v>36</v>
      </c>
      <c r="C52" s="50" t="s">
        <v>323</v>
      </c>
    </row>
    <row r="53" spans="2:3" ht="15.75" x14ac:dyDescent="0.25">
      <c r="B53" s="9" t="s">
        <v>37</v>
      </c>
      <c r="C53" s="26">
        <v>0</v>
      </c>
    </row>
    <row r="54" spans="2:3" ht="15.75" x14ac:dyDescent="0.25">
      <c r="B54" s="21" t="s">
        <v>38</v>
      </c>
      <c r="C54" s="26"/>
    </row>
    <row r="55" spans="2:3" ht="15.75" x14ac:dyDescent="0.25">
      <c r="B55" s="9" t="s">
        <v>39</v>
      </c>
      <c r="C55" s="26">
        <v>300</v>
      </c>
    </row>
    <row r="56" spans="2:3" ht="15.75" x14ac:dyDescent="0.25">
      <c r="B56" s="9" t="s">
        <v>40</v>
      </c>
      <c r="C56" s="26">
        <v>900</v>
      </c>
    </row>
    <row r="57" spans="2:3" ht="15.75" x14ac:dyDescent="0.25">
      <c r="B57" s="9" t="s">
        <v>41</v>
      </c>
      <c r="C57" s="26">
        <v>500</v>
      </c>
    </row>
    <row r="58" spans="2:3" ht="15.75" x14ac:dyDescent="0.25">
      <c r="B58" s="28"/>
    </row>
    <row r="60" spans="2:3" ht="23.25" customHeight="1" x14ac:dyDescent="0.25">
      <c r="B60" s="115" t="s">
        <v>71</v>
      </c>
      <c r="C60" s="115"/>
    </row>
    <row r="61" spans="2:3" ht="15.75" x14ac:dyDescent="0.25">
      <c r="B61" s="28"/>
    </row>
    <row r="62" spans="2:3" ht="21.75" customHeight="1" x14ac:dyDescent="0.25">
      <c r="B62" s="114" t="s">
        <v>48</v>
      </c>
      <c r="C62" s="114"/>
    </row>
    <row r="63" spans="2:3" ht="75" x14ac:dyDescent="0.25">
      <c r="B63" s="9" t="s">
        <v>49</v>
      </c>
      <c r="C63" s="73" t="s">
        <v>504</v>
      </c>
    </row>
    <row r="64" spans="2:3" ht="45" x14ac:dyDescent="0.25">
      <c r="B64" s="9" t="s">
        <v>50</v>
      </c>
      <c r="C64" s="73" t="s">
        <v>505</v>
      </c>
    </row>
    <row r="65" spans="2:3" ht="30" x14ac:dyDescent="0.25">
      <c r="B65" s="9" t="s">
        <v>51</v>
      </c>
      <c r="C65" s="73" t="s">
        <v>324</v>
      </c>
    </row>
    <row r="66" spans="2:3" ht="15.75" x14ac:dyDescent="0.25">
      <c r="B66" s="20" t="s">
        <v>52</v>
      </c>
      <c r="C66" s="13">
        <v>110</v>
      </c>
    </row>
    <row r="67" spans="2:3" ht="15.75" x14ac:dyDescent="0.25">
      <c r="B67" s="20" t="s">
        <v>53</v>
      </c>
      <c r="C67" s="74">
        <v>12527</v>
      </c>
    </row>
    <row r="68" spans="2:3" ht="15.75" x14ac:dyDescent="0.25">
      <c r="B68" s="20" t="s">
        <v>54</v>
      </c>
      <c r="C68" s="75">
        <v>0.6129</v>
      </c>
    </row>
    <row r="69" spans="2:3" ht="15.75" x14ac:dyDescent="0.25">
      <c r="B69" s="20" t="s">
        <v>55</v>
      </c>
      <c r="C69" s="13">
        <v>3674</v>
      </c>
    </row>
    <row r="70" spans="2:3" ht="15.75" x14ac:dyDescent="0.25">
      <c r="B70" s="20" t="s">
        <v>56</v>
      </c>
      <c r="C70" s="13">
        <v>5947</v>
      </c>
    </row>
    <row r="71" spans="2:3" ht="15.75" x14ac:dyDescent="0.25">
      <c r="B71" s="20" t="s">
        <v>57</v>
      </c>
      <c r="C71" s="37">
        <v>31777.919999999998</v>
      </c>
    </row>
    <row r="72" spans="2:3" ht="15.75" x14ac:dyDescent="0.25">
      <c r="B72" s="9" t="s">
        <v>58</v>
      </c>
      <c r="C72" s="37">
        <v>4.5</v>
      </c>
    </row>
    <row r="74" spans="2:3" ht="21" customHeight="1" x14ac:dyDescent="0.25">
      <c r="B74" s="114" t="s">
        <v>59</v>
      </c>
      <c r="C74" s="114"/>
    </row>
    <row r="75" spans="2:3" ht="15.75" x14ac:dyDescent="0.25">
      <c r="B75" s="10" t="s">
        <v>50</v>
      </c>
      <c r="C75" s="13" t="s">
        <v>507</v>
      </c>
    </row>
    <row r="76" spans="2:3" ht="15.75" x14ac:dyDescent="0.25">
      <c r="B76" s="10" t="s">
        <v>60</v>
      </c>
      <c r="C76" s="13" t="s">
        <v>506</v>
      </c>
    </row>
    <row r="77" spans="2:3" ht="15.75" x14ac:dyDescent="0.25">
      <c r="B77" s="38" t="s">
        <v>61</v>
      </c>
      <c r="C77" s="13">
        <v>21</v>
      </c>
    </row>
    <row r="78" spans="2:3" ht="15.75" x14ac:dyDescent="0.25">
      <c r="B78" s="38" t="s">
        <v>62</v>
      </c>
      <c r="C78" s="13">
        <v>2906</v>
      </c>
    </row>
    <row r="79" spans="2:3" ht="15.75" x14ac:dyDescent="0.25">
      <c r="B79" s="38" t="s">
        <v>63</v>
      </c>
      <c r="C79" s="37">
        <v>31777.919999999998</v>
      </c>
    </row>
    <row r="81" spans="2:3" ht="21.75" customHeight="1" x14ac:dyDescent="0.25">
      <c r="B81" s="114" t="s">
        <v>64</v>
      </c>
      <c r="C81" s="114"/>
    </row>
    <row r="82" spans="2:3" ht="15.75" x14ac:dyDescent="0.25">
      <c r="B82" s="10" t="s">
        <v>50</v>
      </c>
      <c r="C82" s="13"/>
    </row>
    <row r="83" spans="2:3" ht="15.75" x14ac:dyDescent="0.25">
      <c r="B83" s="10" t="s">
        <v>60</v>
      </c>
      <c r="C83" s="13"/>
    </row>
    <row r="84" spans="2:3" ht="15.75" x14ac:dyDescent="0.25">
      <c r="B84" s="38" t="s">
        <v>61</v>
      </c>
      <c r="C84" s="13"/>
    </row>
    <row r="85" spans="2:3" ht="15.75" x14ac:dyDescent="0.25">
      <c r="B85" s="38" t="s">
        <v>62</v>
      </c>
      <c r="C85" s="13"/>
    </row>
    <row r="86" spans="2:3" ht="15.75" x14ac:dyDescent="0.25">
      <c r="B86" s="38" t="s">
        <v>63</v>
      </c>
      <c r="C86" s="37"/>
    </row>
    <row r="88" spans="2:3" ht="22.5" customHeight="1" x14ac:dyDescent="0.25">
      <c r="B88" s="114" t="s">
        <v>65</v>
      </c>
      <c r="C88" s="114"/>
    </row>
    <row r="89" spans="2:3" ht="15.75" x14ac:dyDescent="0.25">
      <c r="B89" s="10" t="s">
        <v>66</v>
      </c>
      <c r="C89" s="13" t="s">
        <v>325</v>
      </c>
    </row>
    <row r="90" spans="2:3" ht="15.75" x14ac:dyDescent="0.25">
      <c r="B90" s="38" t="s">
        <v>67</v>
      </c>
      <c r="C90" s="13" t="s">
        <v>508</v>
      </c>
    </row>
    <row r="91" spans="2:3" ht="30" x14ac:dyDescent="0.25">
      <c r="B91" s="38" t="s">
        <v>68</v>
      </c>
      <c r="C91" s="73" t="s">
        <v>509</v>
      </c>
    </row>
    <row r="93" spans="2:3" ht="23.25" customHeight="1" x14ac:dyDescent="0.25">
      <c r="B93" s="114" t="s">
        <v>69</v>
      </c>
      <c r="C93" s="114"/>
    </row>
    <row r="94" spans="2:3" ht="15.75" x14ac:dyDescent="0.25">
      <c r="B94" s="10" t="s">
        <v>66</v>
      </c>
      <c r="C94" s="13"/>
    </row>
    <row r="95" spans="2:3" ht="15.75" x14ac:dyDescent="0.25">
      <c r="B95" s="38" t="s">
        <v>67</v>
      </c>
      <c r="C95" s="13"/>
    </row>
    <row r="96" spans="2:3" ht="15.75" x14ac:dyDescent="0.25">
      <c r="B96" s="38" t="s">
        <v>68</v>
      </c>
      <c r="C96" s="13"/>
    </row>
    <row r="98" spans="2:5" ht="15.75" x14ac:dyDescent="0.25">
      <c r="B98" s="39" t="s">
        <v>70</v>
      </c>
      <c r="C98" s="13"/>
    </row>
    <row r="101" spans="2:5" ht="15.75" x14ac:dyDescent="0.25">
      <c r="B101" s="115" t="s">
        <v>73</v>
      </c>
      <c r="C101" s="115"/>
    </row>
    <row r="102" spans="2:5" ht="15.75" x14ac:dyDescent="0.25">
      <c r="B102" s="28"/>
      <c r="C102"/>
    </row>
    <row r="104" spans="2:5" ht="15.75" x14ac:dyDescent="0.25">
      <c r="B104" s="114" t="s">
        <v>72</v>
      </c>
      <c r="C104" s="114"/>
    </row>
    <row r="105" spans="2:5" ht="15.75" x14ac:dyDescent="0.25">
      <c r="B105" s="18"/>
      <c r="C105" s="18"/>
      <c r="D105" s="18"/>
      <c r="E105" s="18"/>
    </row>
    <row r="106" spans="2:5" ht="15.75" x14ac:dyDescent="0.25">
      <c r="B106" s="24" t="s">
        <v>30</v>
      </c>
    </row>
    <row r="109" spans="2:5" ht="15.75" x14ac:dyDescent="0.25">
      <c r="B109" s="114" t="s">
        <v>74</v>
      </c>
      <c r="C109" s="114"/>
    </row>
    <row r="110" spans="2:5" ht="15.75" x14ac:dyDescent="0.25">
      <c r="B110" s="24" t="s">
        <v>30</v>
      </c>
    </row>
    <row r="113" spans="2:3" ht="15.75" x14ac:dyDescent="0.25">
      <c r="B113" s="115" t="s">
        <v>110</v>
      </c>
      <c r="C113" s="115"/>
    </row>
    <row r="114" spans="2:3" ht="15.75" x14ac:dyDescent="0.25">
      <c r="B114" s="28"/>
      <c r="C114"/>
    </row>
    <row r="115" spans="2:3" ht="15.75" x14ac:dyDescent="0.25">
      <c r="B115" s="114" t="s">
        <v>75</v>
      </c>
      <c r="C115" s="114"/>
    </row>
    <row r="116" spans="2:3" ht="15.75" x14ac:dyDescent="0.25">
      <c r="B116" s="9" t="s">
        <v>76</v>
      </c>
      <c r="C116" s="40" t="s">
        <v>510</v>
      </c>
    </row>
    <row r="117" spans="2:3" ht="15.75" x14ac:dyDescent="0.25">
      <c r="B117" s="9" t="s">
        <v>77</v>
      </c>
      <c r="C117" s="40" t="s">
        <v>447</v>
      </c>
    </row>
    <row r="118" spans="2:3" ht="15.75" x14ac:dyDescent="0.25">
      <c r="B118" s="9" t="s">
        <v>78</v>
      </c>
      <c r="C118" s="41">
        <v>110</v>
      </c>
    </row>
    <row r="119" spans="2:3" ht="15.75" x14ac:dyDescent="0.25">
      <c r="B119" s="9" t="s">
        <v>79</v>
      </c>
      <c r="C119" s="41" t="s">
        <v>511</v>
      </c>
    </row>
    <row r="120" spans="2:3" ht="15.75" x14ac:dyDescent="0.25">
      <c r="B120" s="42"/>
      <c r="C120" s="43"/>
    </row>
    <row r="121" spans="2:3" ht="15.75" x14ac:dyDescent="0.25">
      <c r="B121" s="114" t="s">
        <v>80</v>
      </c>
      <c r="C121" s="114"/>
    </row>
    <row r="122" spans="2:3" ht="15.75" x14ac:dyDescent="0.25">
      <c r="B122" s="9" t="s">
        <v>81</v>
      </c>
      <c r="C122" s="41" t="s">
        <v>146</v>
      </c>
    </row>
    <row r="123" spans="2:3" ht="15.75" x14ac:dyDescent="0.25">
      <c r="B123" s="9" t="s">
        <v>82</v>
      </c>
      <c r="C123" s="41">
        <v>0</v>
      </c>
    </row>
    <row r="124" spans="2:3" ht="15.75" x14ac:dyDescent="0.25">
      <c r="B124" s="9" t="s">
        <v>83</v>
      </c>
      <c r="C124" s="41">
        <v>0</v>
      </c>
    </row>
    <row r="125" spans="2:3" ht="15.75" x14ac:dyDescent="0.25">
      <c r="B125" s="9" t="s">
        <v>84</v>
      </c>
      <c r="C125" s="41">
        <v>12527</v>
      </c>
    </row>
    <row r="126" spans="2:3" ht="31.5" x14ac:dyDescent="0.25">
      <c r="B126" s="9" t="s">
        <v>85</v>
      </c>
      <c r="C126" s="41">
        <v>69</v>
      </c>
    </row>
    <row r="127" spans="2:3" ht="15.75" x14ac:dyDescent="0.25">
      <c r="B127" s="42"/>
      <c r="C127" s="43"/>
    </row>
    <row r="128" spans="2:3" ht="15.75" x14ac:dyDescent="0.25">
      <c r="B128" s="114" t="s">
        <v>86</v>
      </c>
      <c r="C128" s="114"/>
    </row>
    <row r="129" spans="2:3" ht="15.75" x14ac:dyDescent="0.25">
      <c r="B129" s="9" t="s">
        <v>87</v>
      </c>
      <c r="C129" s="41" t="s">
        <v>163</v>
      </c>
    </row>
    <row r="130" spans="2:3" ht="15.75" x14ac:dyDescent="0.25">
      <c r="B130" s="9" t="s">
        <v>88</v>
      </c>
      <c r="C130" s="41" t="s">
        <v>321</v>
      </c>
    </row>
    <row r="131" spans="2:3" ht="15.75" x14ac:dyDescent="0.25">
      <c r="B131" s="9" t="s">
        <v>89</v>
      </c>
      <c r="C131" s="41" t="s">
        <v>163</v>
      </c>
    </row>
    <row r="132" spans="2:3" ht="15.75" x14ac:dyDescent="0.25">
      <c r="B132" s="10" t="s">
        <v>90</v>
      </c>
      <c r="C132" s="44" t="s">
        <v>512</v>
      </c>
    </row>
    <row r="133" spans="2:3" ht="15.75" x14ac:dyDescent="0.25">
      <c r="B133" s="9" t="s">
        <v>91</v>
      </c>
      <c r="C133" s="41" t="s">
        <v>163</v>
      </c>
    </row>
    <row r="134" spans="2:3" ht="15.75" x14ac:dyDescent="0.25">
      <c r="B134" s="9" t="s">
        <v>92</v>
      </c>
      <c r="C134" s="44">
        <v>18852.93</v>
      </c>
    </row>
    <row r="135" spans="2:3" ht="15.6" x14ac:dyDescent="0.3">
      <c r="B135" s="9" t="s">
        <v>93</v>
      </c>
      <c r="C135" s="41" t="s">
        <v>474</v>
      </c>
    </row>
    <row r="136" spans="2:3" ht="15.6" x14ac:dyDescent="0.3">
      <c r="B136" s="9" t="s">
        <v>94</v>
      </c>
      <c r="C136" s="41" t="s">
        <v>226</v>
      </c>
    </row>
    <row r="137" spans="2:3" ht="15.75" x14ac:dyDescent="0.25">
      <c r="B137" s="9" t="s">
        <v>95</v>
      </c>
      <c r="C137" s="41" t="s">
        <v>513</v>
      </c>
    </row>
    <row r="138" spans="2:3" ht="15.6" x14ac:dyDescent="0.3">
      <c r="B138" s="42"/>
      <c r="C138" s="43"/>
    </row>
    <row r="139" spans="2:3" x14ac:dyDescent="0.3">
      <c r="B139" s="114" t="s">
        <v>96</v>
      </c>
      <c r="C139" s="114"/>
    </row>
    <row r="140" spans="2:3" ht="15.6" x14ac:dyDescent="0.35">
      <c r="B140" s="45" t="s">
        <v>97</v>
      </c>
      <c r="C140" s="46"/>
    </row>
    <row r="141" spans="2:3" ht="15.75" x14ac:dyDescent="0.25">
      <c r="B141" s="45" t="s">
        <v>98</v>
      </c>
      <c r="C141" s="46"/>
    </row>
    <row r="142" spans="2:3" ht="15.75" x14ac:dyDescent="0.25">
      <c r="B142" s="47" t="s">
        <v>113</v>
      </c>
      <c r="C142" s="46">
        <v>533.5</v>
      </c>
    </row>
    <row r="143" spans="2:3" ht="15.75" x14ac:dyDescent="0.25">
      <c r="B143" s="47" t="s">
        <v>99</v>
      </c>
      <c r="C143" s="46">
        <v>228.4</v>
      </c>
    </row>
    <row r="144" spans="2:3" ht="15.6" x14ac:dyDescent="0.35">
      <c r="B144" s="45" t="s">
        <v>100</v>
      </c>
      <c r="C144" s="46"/>
    </row>
    <row r="145" spans="2:3" ht="15.6" x14ac:dyDescent="0.35">
      <c r="B145" s="47" t="s">
        <v>101</v>
      </c>
      <c r="C145" s="46">
        <v>116.47</v>
      </c>
    </row>
    <row r="146" spans="2:3" ht="15.6" x14ac:dyDescent="0.35">
      <c r="B146" s="47" t="s">
        <v>102</v>
      </c>
      <c r="C146" s="46">
        <v>87.17</v>
      </c>
    </row>
    <row r="147" spans="2:3" ht="15.6" x14ac:dyDescent="0.35">
      <c r="B147" s="47" t="s">
        <v>120</v>
      </c>
      <c r="C147" s="46">
        <v>237.23</v>
      </c>
    </row>
    <row r="148" spans="2:3" ht="15.6" x14ac:dyDescent="0.35">
      <c r="B148" s="47" t="s">
        <v>114</v>
      </c>
      <c r="C148" s="46"/>
    </row>
    <row r="149" spans="2:3" ht="15.6" x14ac:dyDescent="0.35">
      <c r="B149" s="45" t="s">
        <v>103</v>
      </c>
      <c r="C149" s="46"/>
    </row>
    <row r="150" spans="2:3" ht="15.75" x14ac:dyDescent="0.25">
      <c r="B150" s="47" t="s">
        <v>115</v>
      </c>
      <c r="C150" s="46">
        <v>205.63</v>
      </c>
    </row>
    <row r="151" spans="2:3" ht="15.75" x14ac:dyDescent="0.25">
      <c r="B151" s="47" t="s">
        <v>116</v>
      </c>
      <c r="C151" s="46"/>
    </row>
    <row r="152" spans="2:3" ht="15.75" x14ac:dyDescent="0.25">
      <c r="B152" s="47" t="s">
        <v>104</v>
      </c>
      <c r="C152" s="46"/>
    </row>
    <row r="153" spans="2:3" ht="15.6" x14ac:dyDescent="0.35">
      <c r="B153" s="47" t="s">
        <v>105</v>
      </c>
      <c r="C153" s="46">
        <v>540</v>
      </c>
    </row>
    <row r="154" spans="2:3" ht="15.6" x14ac:dyDescent="0.35">
      <c r="B154" s="47" t="s">
        <v>106</v>
      </c>
      <c r="C154" s="46">
        <v>17880.009999999998</v>
      </c>
    </row>
    <row r="155" spans="2:3" ht="15.6" x14ac:dyDescent="0.35">
      <c r="B155" s="47" t="s">
        <v>107</v>
      </c>
      <c r="C155" s="46">
        <v>545.79999999999995</v>
      </c>
    </row>
    <row r="156" spans="2:3" ht="15.75" x14ac:dyDescent="0.25">
      <c r="B156" s="45" t="s">
        <v>119</v>
      </c>
      <c r="C156" s="46"/>
    </row>
    <row r="157" spans="2:3" ht="15.75" x14ac:dyDescent="0.25">
      <c r="B157" s="47" t="s">
        <v>119</v>
      </c>
      <c r="C157" s="46"/>
    </row>
    <row r="158" spans="2:3" ht="15.6" x14ac:dyDescent="0.35">
      <c r="B158" s="45" t="s">
        <v>108</v>
      </c>
      <c r="C158" s="46"/>
    </row>
    <row r="159" spans="2:3" ht="15.6" x14ac:dyDescent="0.35">
      <c r="B159" s="47" t="s">
        <v>109</v>
      </c>
      <c r="C159" s="46"/>
    </row>
    <row r="160" spans="2:3" ht="15.75" x14ac:dyDescent="0.25">
      <c r="B160" s="47" t="s">
        <v>118</v>
      </c>
      <c r="C160" s="46">
        <v>371.62</v>
      </c>
    </row>
    <row r="161" spans="2:3" ht="15.6" x14ac:dyDescent="0.35">
      <c r="B161" s="47" t="s">
        <v>117</v>
      </c>
      <c r="C161" s="46"/>
    </row>
    <row r="162" spans="2:3" ht="15.6" x14ac:dyDescent="0.35">
      <c r="B162" s="47" t="s">
        <v>108</v>
      </c>
      <c r="C162" s="46">
        <v>107.1</v>
      </c>
    </row>
  </sheetData>
  <sheetProtection selectLockedCells="1"/>
  <mergeCells count="22">
    <mergeCell ref="B115:C115"/>
    <mergeCell ref="B121:C121"/>
    <mergeCell ref="B128:C128"/>
    <mergeCell ref="B139:C139"/>
    <mergeCell ref="B88:C88"/>
    <mergeCell ref="B93:C93"/>
    <mergeCell ref="B101:C101"/>
    <mergeCell ref="B104:C104"/>
    <mergeCell ref="B109:C109"/>
    <mergeCell ref="B113:C113"/>
    <mergeCell ref="B81:C81"/>
    <mergeCell ref="B7:C7"/>
    <mergeCell ref="B23:C23"/>
    <mergeCell ref="B24:B26"/>
    <mergeCell ref="C24:C26"/>
    <mergeCell ref="B28:C28"/>
    <mergeCell ref="B39:C39"/>
    <mergeCell ref="B45:C45"/>
    <mergeCell ref="B51:C51"/>
    <mergeCell ref="B60:C60"/>
    <mergeCell ref="B62:C62"/>
    <mergeCell ref="B74:C74"/>
  </mergeCells>
  <hyperlinks>
    <hyperlink ref="B43" location="'Reprizni DKD-PROG.IZDACI'!A1" display="KLIKNITE OVDJE I UNESITE PODATKE U TABLICU " xr:uid="{00000000-0004-0000-4600-000000000000}"/>
    <hyperlink ref="B106" location="'KGZ2'!A1" display="KLIKNITE OVDJE I UNESITE PODATKE U TABLICU " xr:uid="{00000000-0004-0000-4600-000001000000}"/>
    <hyperlink ref="B110" location="'KGZ1'!A1" display="KLIKNITE OVDJE I UNESITE PODATKE U TABLICU " xr:uid="{00000000-0004-0000-4600-000002000000}"/>
    <hyperlink ref="C14" r:id="rId1" xr:uid="{00000000-0004-0000-46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2:E22"/>
  <sheetViews>
    <sheetView showGridLines="0" showRowColHeaders="0" topLeftCell="B1" zoomScale="71" zoomScaleNormal="71"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46">
        <f>305.38+228.12</f>
        <v>533.5</v>
      </c>
      <c r="E5" s="32">
        <f>SUM(Table237[[#This Row],[SREDSTVA GRADSKOG UREDA ZA KULTURU ]:[SREDSTVA IZ OSTALIH IZVORA]])</f>
        <v>533.5</v>
      </c>
    </row>
    <row r="6" spans="1:5" x14ac:dyDescent="0.25">
      <c r="A6" s="26" t="s">
        <v>122</v>
      </c>
      <c r="B6" s="47" t="s">
        <v>99</v>
      </c>
      <c r="C6" s="32"/>
      <c r="D6" s="46">
        <v>228.4</v>
      </c>
      <c r="E6" s="32">
        <f>SUM(Table237[[#This Row],[SREDSTVA GRADSKOG UREDA ZA KULTURU ]:[SREDSTVA IZ OSTALIH IZVORA]])</f>
        <v>228.4</v>
      </c>
    </row>
    <row r="7" spans="1:5" x14ac:dyDescent="0.25">
      <c r="A7" s="26" t="s">
        <v>123</v>
      </c>
      <c r="B7" s="47" t="s">
        <v>101</v>
      </c>
      <c r="C7" s="32"/>
      <c r="D7" s="46">
        <f>44.31+15.79+2.95+1.79+51.63</f>
        <v>116.47</v>
      </c>
      <c r="E7" s="32">
        <f>SUM(Table237[[#This Row],[SREDSTVA GRADSKOG UREDA ZA KULTURU ]:[SREDSTVA IZ OSTALIH IZVORA]])</f>
        <v>116.47</v>
      </c>
    </row>
    <row r="8" spans="1:5" x14ac:dyDescent="0.25">
      <c r="A8" s="26" t="s">
        <v>124</v>
      </c>
      <c r="B8" s="47" t="s">
        <v>102</v>
      </c>
      <c r="C8" s="32"/>
      <c r="D8" s="46">
        <f>43.79+5.4+37.98</f>
        <v>87.169999999999987</v>
      </c>
      <c r="E8" s="32">
        <f>SUM(Table237[[#This Row],[SREDSTVA GRADSKOG UREDA ZA KULTURU ]:[SREDSTVA IZ OSTALIH IZVORA]])</f>
        <v>87.169999999999987</v>
      </c>
    </row>
    <row r="9" spans="1:5" x14ac:dyDescent="0.25">
      <c r="A9" s="26" t="s">
        <v>125</v>
      </c>
      <c r="B9" s="47" t="s">
        <v>120</v>
      </c>
      <c r="C9" s="32"/>
      <c r="D9" s="46">
        <v>237.23</v>
      </c>
      <c r="E9" s="32">
        <f>SUM(Table237[[#This Row],[SREDSTVA GRADSKOG UREDA ZA KULTURU ]:[SREDSTVA IZ OSTALIH IZVORA]])</f>
        <v>237.23</v>
      </c>
    </row>
    <row r="10" spans="1:5" x14ac:dyDescent="0.25">
      <c r="A10" s="26" t="s">
        <v>126</v>
      </c>
      <c r="B10" s="47" t="s">
        <v>114</v>
      </c>
      <c r="C10" s="32"/>
      <c r="D10" s="32"/>
      <c r="E10" s="32">
        <f>SUM(Table237[[#This Row],[SREDSTVA GRADSKOG UREDA ZA KULTURU ]:[SREDSTVA IZ OSTALIH IZVORA]])</f>
        <v>0</v>
      </c>
    </row>
    <row r="11" spans="1:5" x14ac:dyDescent="0.25">
      <c r="A11" s="26" t="s">
        <v>127</v>
      </c>
      <c r="B11" s="47" t="s">
        <v>115</v>
      </c>
      <c r="C11" s="32"/>
      <c r="D11" s="32">
        <v>205.63</v>
      </c>
      <c r="E11" s="32">
        <f>SUM(Table237[[#This Row],[SREDSTVA GRADSKOG UREDA ZA KULTURU ]:[SREDSTVA IZ OSTALIH IZVORA]])</f>
        <v>205.63</v>
      </c>
    </row>
    <row r="12" spans="1:5" x14ac:dyDescent="0.25">
      <c r="A12" s="26" t="s">
        <v>128</v>
      </c>
      <c r="B12" s="47" t="s">
        <v>116</v>
      </c>
      <c r="C12" s="32"/>
      <c r="D12" s="32"/>
      <c r="E12" s="32">
        <f>SUM(Table237[[#This Row],[SREDSTVA GRADSKOG UREDA ZA KULTURU ]:[SREDSTVA IZ OSTALIH IZVORA]])</f>
        <v>0</v>
      </c>
    </row>
    <row r="13" spans="1:5" x14ac:dyDescent="0.25">
      <c r="A13" s="26" t="s">
        <v>129</v>
      </c>
      <c r="B13" s="47" t="s">
        <v>104</v>
      </c>
      <c r="C13" s="32"/>
      <c r="D13" s="32"/>
      <c r="E13" s="32">
        <f>SUM(Table237[[#This Row],[SREDSTVA GRADSKOG UREDA ZA KULTURU ]:[SREDSTVA IZ OSTALIH IZVORA]])</f>
        <v>0</v>
      </c>
    </row>
    <row r="14" spans="1:5" x14ac:dyDescent="0.25">
      <c r="A14" s="26" t="s">
        <v>130</v>
      </c>
      <c r="B14" s="47" t="s">
        <v>105</v>
      </c>
      <c r="C14" s="32"/>
      <c r="D14" s="46">
        <v>540</v>
      </c>
      <c r="E14" s="32">
        <f>SUM(Table237[[#This Row],[SREDSTVA GRADSKOG UREDA ZA KULTURU ]:[SREDSTVA IZ OSTALIH IZVORA]])</f>
        <v>540</v>
      </c>
    </row>
    <row r="15" spans="1:5" x14ac:dyDescent="0.25">
      <c r="A15" s="26" t="s">
        <v>131</v>
      </c>
      <c r="B15" s="47" t="s">
        <v>106</v>
      </c>
      <c r="C15" s="32">
        <v>2000</v>
      </c>
      <c r="D15" s="32">
        <f>13994.83+539.3+87.81+1258.07</f>
        <v>15880.009999999998</v>
      </c>
      <c r="E15" s="32">
        <f>SUM(Table237[[#This Row],[SREDSTVA GRADSKOG UREDA ZA KULTURU ]:[SREDSTVA IZ OSTALIH IZVORA]])</f>
        <v>17880.009999999998</v>
      </c>
    </row>
    <row r="16" spans="1:5" x14ac:dyDescent="0.25">
      <c r="A16" s="26" t="s">
        <v>132</v>
      </c>
      <c r="B16" s="47" t="s">
        <v>107</v>
      </c>
      <c r="C16" s="32"/>
      <c r="D16" s="46">
        <f>475+70+0.8</f>
        <v>545.79999999999995</v>
      </c>
      <c r="E16" s="32">
        <f>SUM(Table237[[#This Row],[SREDSTVA GRADSKOG UREDA ZA KULTURU ]:[SREDSTVA IZ OSTALIH IZVORA]])</f>
        <v>545.79999999999995</v>
      </c>
    </row>
    <row r="17" spans="1:5" x14ac:dyDescent="0.25">
      <c r="A17" s="26" t="s">
        <v>133</v>
      </c>
      <c r="B17" s="47" t="s">
        <v>119</v>
      </c>
      <c r="C17" s="32"/>
      <c r="D17" s="32"/>
      <c r="E17" s="32">
        <f>SUM(Table237[[#This Row],[SREDSTVA GRADSKOG UREDA ZA KULTURU ]:[SREDSTVA IZ OSTALIH IZVORA]])</f>
        <v>0</v>
      </c>
    </row>
    <row r="18" spans="1:5" x14ac:dyDescent="0.25">
      <c r="A18" s="26" t="s">
        <v>134</v>
      </c>
      <c r="B18" s="47" t="s">
        <v>109</v>
      </c>
      <c r="C18" s="32"/>
      <c r="D18" s="32"/>
      <c r="E18" s="32">
        <f>SUM(Table237[[#This Row],[SREDSTVA GRADSKOG UREDA ZA KULTURU ]:[SREDSTVA IZ OSTALIH IZVORA]])</f>
        <v>0</v>
      </c>
    </row>
    <row r="19" spans="1:5" x14ac:dyDescent="0.25">
      <c r="A19" s="26" t="s">
        <v>135</v>
      </c>
      <c r="B19" s="47" t="s">
        <v>118</v>
      </c>
      <c r="C19" s="32"/>
      <c r="D19" s="46">
        <v>371.62</v>
      </c>
      <c r="E19" s="32">
        <f>SUM(Table237[[#This Row],[SREDSTVA GRADSKOG UREDA ZA KULTURU ]:[SREDSTVA IZ OSTALIH IZVORA]])</f>
        <v>371.62</v>
      </c>
    </row>
    <row r="20" spans="1:5" x14ac:dyDescent="0.25">
      <c r="A20" s="26" t="s">
        <v>136</v>
      </c>
      <c r="B20" s="47" t="s">
        <v>117</v>
      </c>
      <c r="C20" s="33"/>
      <c r="D20" s="33"/>
      <c r="E20" s="33">
        <f>SUM(Table237[[#This Row],[SREDSTVA GRADSKOG UREDA ZA KULTURU ]:[SREDSTVA IZ OSTALIH IZVORA]])</f>
        <v>0</v>
      </c>
    </row>
    <row r="21" spans="1:5" x14ac:dyDescent="0.25">
      <c r="A21" s="26" t="s">
        <v>137</v>
      </c>
      <c r="B21" s="47" t="s">
        <v>108</v>
      </c>
      <c r="C21" s="32"/>
      <c r="D21" s="46">
        <f>19.5+87.6</f>
        <v>107.1</v>
      </c>
      <c r="E21" s="32">
        <f>SUM(Table237[[#This Row],[SREDSTVA GRADSKOG UREDA ZA KULTURU ]:[SREDSTVA IZ OSTALIH IZVORA]])</f>
        <v>107.1</v>
      </c>
    </row>
    <row r="22" spans="1:5" x14ac:dyDescent="0.25">
      <c r="A22" s="18" t="s">
        <v>47</v>
      </c>
      <c r="C22" s="34"/>
      <c r="D22" s="34"/>
      <c r="E22" s="35">
        <f>SUBTOTAL(109,Table237[UKUPNO])</f>
        <v>20852.929999999997</v>
      </c>
    </row>
  </sheetData>
  <pageMargins left="0.7" right="0.7" top="0.75" bottom="0.75" header="0.3" footer="0.3"/>
  <drawing r:id="rId1"/>
  <tableParts count="1">
    <tablePart r:id="rId2"/>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8" tint="-0.249977111117893"/>
  </sheetPr>
  <dimension ref="B3:E163"/>
  <sheetViews>
    <sheetView zoomScale="74" zoomScaleNormal="74" workbookViewId="0">
      <pane ySplit="5" topLeftCell="A129"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t="s">
        <v>326</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327</v>
      </c>
    </row>
    <row r="18" spans="2:3" ht="15.75" x14ac:dyDescent="0.25">
      <c r="B18" s="9" t="s">
        <v>12</v>
      </c>
      <c r="C18" s="14" t="s">
        <v>146</v>
      </c>
    </row>
    <row r="19" spans="2:3" ht="15.75" x14ac:dyDescent="0.25">
      <c r="B19" s="9" t="s">
        <v>13</v>
      </c>
      <c r="C19" s="14" t="s">
        <v>492</v>
      </c>
    </row>
    <row r="20" spans="2:3" ht="15.75" x14ac:dyDescent="0.25">
      <c r="B20" s="9" t="s">
        <v>14</v>
      </c>
      <c r="C20" s="14">
        <v>30000</v>
      </c>
    </row>
    <row r="21" spans="2:3" ht="15.75" x14ac:dyDescent="0.25">
      <c r="B21" s="9" t="s">
        <v>15</v>
      </c>
      <c r="C21" s="66">
        <v>146</v>
      </c>
    </row>
    <row r="22" spans="2:3" ht="15" customHeight="1" x14ac:dyDescent="0.25">
      <c r="B22" s="15"/>
    </row>
    <row r="23" spans="2:3" ht="23.25" customHeight="1" x14ac:dyDescent="0.25">
      <c r="B23" s="117" t="s">
        <v>16</v>
      </c>
      <c r="C23" s="117"/>
    </row>
    <row r="24" spans="2:3" ht="409.5" customHeight="1" x14ac:dyDescent="0.25">
      <c r="B24" s="119" t="s">
        <v>17</v>
      </c>
      <c r="C24" s="121" t="s">
        <v>484</v>
      </c>
    </row>
    <row r="25" spans="2:3" ht="409.5" customHeight="1" x14ac:dyDescent="0.25">
      <c r="B25" s="125"/>
      <c r="C25" s="126"/>
    </row>
    <row r="26" spans="2:3" ht="295.5" customHeight="1" x14ac:dyDescent="0.25">
      <c r="B26" s="125"/>
      <c r="C26" s="126"/>
    </row>
    <row r="27" spans="2:3" ht="38.450000000000003" customHeight="1" x14ac:dyDescent="0.25">
      <c r="B27" s="120"/>
      <c r="C27" s="122"/>
    </row>
    <row r="28" spans="2:3" ht="8.25" customHeight="1" x14ac:dyDescent="0.25">
      <c r="B28" s="15"/>
    </row>
    <row r="29" spans="2:3" ht="22.5" customHeight="1" x14ac:dyDescent="0.25">
      <c r="B29" s="118" t="s">
        <v>18</v>
      </c>
      <c r="C29" s="118"/>
    </row>
    <row r="30" spans="2:3" ht="15.75" x14ac:dyDescent="0.25">
      <c r="B30" s="17" t="s">
        <v>19</v>
      </c>
      <c r="C30" s="18"/>
    </row>
    <row r="31" spans="2:3" ht="31.5" x14ac:dyDescent="0.25">
      <c r="B31" s="9" t="s">
        <v>20</v>
      </c>
      <c r="C31" s="19">
        <v>2000</v>
      </c>
    </row>
    <row r="32" spans="2:3" ht="15.75" x14ac:dyDescent="0.25">
      <c r="B32" s="20" t="s">
        <v>21</v>
      </c>
      <c r="C32" s="19"/>
    </row>
    <row r="33" spans="2:4" ht="31.5" x14ac:dyDescent="0.25">
      <c r="B33" s="10" t="s">
        <v>328</v>
      </c>
      <c r="C33" s="19">
        <v>3981.68</v>
      </c>
    </row>
    <row r="34" spans="2:4" ht="15.75" x14ac:dyDescent="0.25">
      <c r="B34" s="9" t="s">
        <v>23</v>
      </c>
      <c r="C34" s="19"/>
    </row>
    <row r="35" spans="2:4" ht="15.75" x14ac:dyDescent="0.25">
      <c r="B35" s="9" t="s">
        <v>24</v>
      </c>
      <c r="C35" s="19"/>
    </row>
    <row r="36" spans="2:4" ht="31.5" x14ac:dyDescent="0.25">
      <c r="B36" s="9" t="s">
        <v>25</v>
      </c>
      <c r="C36" s="19"/>
    </row>
    <row r="37" spans="2:4" ht="15.75" x14ac:dyDescent="0.25">
      <c r="B37" s="9" t="s">
        <v>490</v>
      </c>
      <c r="C37" s="19">
        <v>1990</v>
      </c>
    </row>
    <row r="38" spans="2:4" ht="21.75" customHeight="1" x14ac:dyDescent="0.25">
      <c r="B38" s="21" t="s">
        <v>27</v>
      </c>
      <c r="C38" s="22">
        <f>SUM(C30:C37)</f>
        <v>7971.68</v>
      </c>
    </row>
    <row r="39" spans="2:4" ht="12" customHeight="1" x14ac:dyDescent="0.25">
      <c r="B39" s="15"/>
    </row>
    <row r="40" spans="2:4" ht="20.25" customHeight="1" x14ac:dyDescent="0.25">
      <c r="B40" s="117" t="s">
        <v>28</v>
      </c>
      <c r="C40" s="117"/>
    </row>
    <row r="41" spans="2:4" x14ac:dyDescent="0.25">
      <c r="B41" s="23" t="s">
        <v>29</v>
      </c>
    </row>
    <row r="42" spans="2:4" x14ac:dyDescent="0.25">
      <c r="B42" s="23" t="s">
        <v>112</v>
      </c>
    </row>
    <row r="43" spans="2:4" ht="7.5" customHeight="1" x14ac:dyDescent="0.25">
      <c r="B43" s="18"/>
      <c r="C43" s="18"/>
      <c r="D43" s="18"/>
    </row>
    <row r="44" spans="2:4" ht="27" customHeight="1" x14ac:dyDescent="0.25">
      <c r="B44" s="24" t="s">
        <v>30</v>
      </c>
      <c r="C44" s="25"/>
    </row>
    <row r="45" spans="2:4" ht="10.5" customHeight="1" x14ac:dyDescent="0.25"/>
    <row r="46" spans="2:4" ht="21" customHeight="1" x14ac:dyDescent="0.25">
      <c r="B46" s="117" t="s">
        <v>31</v>
      </c>
      <c r="C46" s="117"/>
    </row>
    <row r="47" spans="2:4" ht="21" customHeight="1" x14ac:dyDescent="0.25">
      <c r="B47" s="36" t="s">
        <v>111</v>
      </c>
      <c r="C47" s="36">
        <v>157</v>
      </c>
    </row>
    <row r="48" spans="2:4" ht="15.75" x14ac:dyDescent="0.25">
      <c r="B48" s="9" t="s">
        <v>32</v>
      </c>
      <c r="C48" s="26">
        <v>0</v>
      </c>
    </row>
    <row r="49" spans="2:3" ht="15.75" x14ac:dyDescent="0.25">
      <c r="B49" s="9" t="s">
        <v>33</v>
      </c>
      <c r="C49" s="26">
        <v>30000</v>
      </c>
    </row>
    <row r="50" spans="2:3" ht="15.75" x14ac:dyDescent="0.25">
      <c r="B50" s="9" t="s">
        <v>34</v>
      </c>
      <c r="C50" s="27">
        <v>0</v>
      </c>
    </row>
    <row r="51" spans="2:3" ht="11.25" customHeight="1" x14ac:dyDescent="0.25">
      <c r="B51" s="28"/>
    </row>
    <row r="52" spans="2:3" ht="22.5" customHeight="1" x14ac:dyDescent="0.25">
      <c r="B52" s="114" t="s">
        <v>35</v>
      </c>
      <c r="C52" s="114"/>
    </row>
    <row r="53" spans="2:3" ht="15.75" x14ac:dyDescent="0.25">
      <c r="B53" s="9" t="s">
        <v>36</v>
      </c>
      <c r="C53" s="26" t="s">
        <v>491</v>
      </c>
    </row>
    <row r="54" spans="2:3" ht="15.75" x14ac:dyDescent="0.25">
      <c r="B54" s="9" t="s">
        <v>37</v>
      </c>
      <c r="C54" s="26">
        <v>0</v>
      </c>
    </row>
    <row r="55" spans="2:3" ht="15.75" x14ac:dyDescent="0.25">
      <c r="B55" s="21" t="s">
        <v>38</v>
      </c>
      <c r="C55" s="26"/>
    </row>
    <row r="56" spans="2:3" ht="15.75" x14ac:dyDescent="0.25">
      <c r="B56" s="9" t="s">
        <v>39</v>
      </c>
      <c r="C56" s="26">
        <v>800</v>
      </c>
    </row>
    <row r="57" spans="2:3" ht="15.75" x14ac:dyDescent="0.25">
      <c r="B57" s="9" t="s">
        <v>40</v>
      </c>
      <c r="C57" s="26">
        <v>0</v>
      </c>
    </row>
    <row r="58" spans="2:3" ht="15.75" x14ac:dyDescent="0.25">
      <c r="B58" s="9" t="s">
        <v>41</v>
      </c>
      <c r="C58" s="26">
        <v>0</v>
      </c>
    </row>
    <row r="59" spans="2:3" ht="15.75" x14ac:dyDescent="0.25">
      <c r="B59" s="28"/>
    </row>
    <row r="61" spans="2:3" ht="23.25" customHeight="1" x14ac:dyDescent="0.25">
      <c r="B61" s="115" t="s">
        <v>71</v>
      </c>
      <c r="C61" s="115"/>
    </row>
    <row r="62" spans="2:3" ht="15.75" x14ac:dyDescent="0.25">
      <c r="B62" s="28"/>
    </row>
    <row r="63" spans="2:3" ht="21.75" customHeight="1" x14ac:dyDescent="0.25">
      <c r="B63" s="114" t="s">
        <v>48</v>
      </c>
      <c r="C63" s="114"/>
    </row>
    <row r="64" spans="2:3" ht="15.75" x14ac:dyDescent="0.25">
      <c r="B64" s="9" t="s">
        <v>49</v>
      </c>
      <c r="C64" s="13"/>
    </row>
    <row r="65" spans="2:3" ht="15.75" x14ac:dyDescent="0.25">
      <c r="B65" s="9" t="s">
        <v>50</v>
      </c>
      <c r="C65" s="13"/>
    </row>
    <row r="66" spans="2:3" ht="15.75" x14ac:dyDescent="0.25">
      <c r="B66" s="9" t="s">
        <v>51</v>
      </c>
      <c r="C66" s="13"/>
    </row>
    <row r="67" spans="2:3" ht="15.75" x14ac:dyDescent="0.25">
      <c r="B67" s="20" t="s">
        <v>52</v>
      </c>
      <c r="C67" s="13"/>
    </row>
    <row r="68" spans="2:3" ht="15.75" x14ac:dyDescent="0.25">
      <c r="B68" s="20" t="s">
        <v>53</v>
      </c>
      <c r="C68" s="13"/>
    </row>
    <row r="69" spans="2:3" ht="15.75" x14ac:dyDescent="0.25">
      <c r="B69" s="20" t="s">
        <v>54</v>
      </c>
      <c r="C69" s="13"/>
    </row>
    <row r="70" spans="2:3" ht="15.75" x14ac:dyDescent="0.25">
      <c r="B70" s="20" t="s">
        <v>55</v>
      </c>
      <c r="C70" s="13"/>
    </row>
    <row r="71" spans="2:3" ht="15.75" x14ac:dyDescent="0.25">
      <c r="B71" s="20" t="s">
        <v>56</v>
      </c>
      <c r="C71" s="13"/>
    </row>
    <row r="72" spans="2:3" ht="15.75" x14ac:dyDescent="0.25">
      <c r="B72" s="20" t="s">
        <v>57</v>
      </c>
      <c r="C72" s="37"/>
    </row>
    <row r="73" spans="2:3" ht="15.75" x14ac:dyDescent="0.25">
      <c r="B73" s="9" t="s">
        <v>58</v>
      </c>
      <c r="C73" s="37"/>
    </row>
    <row r="75" spans="2:3" ht="21" customHeight="1" x14ac:dyDescent="0.25">
      <c r="B75" s="114" t="s">
        <v>59</v>
      </c>
      <c r="C75" s="114"/>
    </row>
    <row r="76" spans="2:3" ht="15.75" x14ac:dyDescent="0.25">
      <c r="B76" s="10" t="s">
        <v>50</v>
      </c>
      <c r="C76" s="13"/>
    </row>
    <row r="77" spans="2:3" ht="15.75" x14ac:dyDescent="0.25">
      <c r="B77" s="10" t="s">
        <v>60</v>
      </c>
      <c r="C77" s="13"/>
    </row>
    <row r="78" spans="2:3" ht="15.75" x14ac:dyDescent="0.25">
      <c r="B78" s="38" t="s">
        <v>61</v>
      </c>
      <c r="C78" s="13"/>
    </row>
    <row r="79" spans="2:3" ht="15.75" x14ac:dyDescent="0.25">
      <c r="B79" s="38" t="s">
        <v>62</v>
      </c>
      <c r="C79" s="13"/>
    </row>
    <row r="80" spans="2:3" ht="15.75" x14ac:dyDescent="0.25">
      <c r="B80" s="38" t="s">
        <v>63</v>
      </c>
      <c r="C80" s="37"/>
    </row>
    <row r="82" spans="2:3" ht="21.75" customHeight="1" x14ac:dyDescent="0.25">
      <c r="B82" s="114" t="s">
        <v>64</v>
      </c>
      <c r="C82" s="114"/>
    </row>
    <row r="83" spans="2:3" ht="15.75" x14ac:dyDescent="0.25">
      <c r="B83" s="10" t="s">
        <v>50</v>
      </c>
      <c r="C83" s="13"/>
    </row>
    <row r="84" spans="2:3" ht="15.75" x14ac:dyDescent="0.25">
      <c r="B84" s="10" t="s">
        <v>60</v>
      </c>
      <c r="C84" s="13"/>
    </row>
    <row r="85" spans="2:3" ht="15.75" x14ac:dyDescent="0.25">
      <c r="B85" s="38" t="s">
        <v>61</v>
      </c>
      <c r="C85" s="13"/>
    </row>
    <row r="86" spans="2:3" ht="15.75" x14ac:dyDescent="0.25">
      <c r="B86" s="38" t="s">
        <v>62</v>
      </c>
      <c r="C86" s="13"/>
    </row>
    <row r="87" spans="2:3" ht="15.75" x14ac:dyDescent="0.25">
      <c r="B87" s="38" t="s">
        <v>63</v>
      </c>
      <c r="C87" s="37"/>
    </row>
    <row r="89" spans="2:3" ht="22.5" customHeight="1" x14ac:dyDescent="0.25">
      <c r="B89" s="114" t="s">
        <v>65</v>
      </c>
      <c r="C89" s="114"/>
    </row>
    <row r="90" spans="2:3" ht="15.75" x14ac:dyDescent="0.25">
      <c r="B90" s="10" t="s">
        <v>66</v>
      </c>
      <c r="C90" s="13"/>
    </row>
    <row r="91" spans="2:3" ht="15.75" x14ac:dyDescent="0.25">
      <c r="B91" s="38" t="s">
        <v>67</v>
      </c>
      <c r="C91" s="13"/>
    </row>
    <row r="92" spans="2:3" ht="15.75" x14ac:dyDescent="0.25">
      <c r="B92" s="38" t="s">
        <v>68</v>
      </c>
      <c r="C92" s="13"/>
    </row>
    <row r="94" spans="2:3" ht="23.25" customHeight="1" x14ac:dyDescent="0.25">
      <c r="B94" s="114" t="s">
        <v>69</v>
      </c>
      <c r="C94" s="114"/>
    </row>
    <row r="95" spans="2:3" ht="15.75" x14ac:dyDescent="0.25">
      <c r="B95" s="10" t="s">
        <v>66</v>
      </c>
      <c r="C95" s="13"/>
    </row>
    <row r="96" spans="2:3" ht="15.75" x14ac:dyDescent="0.25">
      <c r="B96" s="38" t="s">
        <v>67</v>
      </c>
      <c r="C96" s="13"/>
    </row>
    <row r="97" spans="2:5" ht="15.75" x14ac:dyDescent="0.25">
      <c r="B97" s="38" t="s">
        <v>68</v>
      </c>
      <c r="C97" s="13"/>
    </row>
    <row r="99" spans="2:5" ht="15.75" x14ac:dyDescent="0.25">
      <c r="B99" s="39" t="s">
        <v>70</v>
      </c>
      <c r="C99" s="13"/>
    </row>
    <row r="102" spans="2:5" ht="15.75" x14ac:dyDescent="0.25">
      <c r="B102" s="115" t="s">
        <v>73</v>
      </c>
      <c r="C102" s="115"/>
    </row>
    <row r="103" spans="2:5" ht="15.75" x14ac:dyDescent="0.25">
      <c r="B103" s="28"/>
      <c r="C103"/>
    </row>
    <row r="105" spans="2:5" ht="15.75" x14ac:dyDescent="0.25">
      <c r="B105" s="114" t="s">
        <v>72</v>
      </c>
      <c r="C105" s="114"/>
    </row>
    <row r="106" spans="2:5" ht="15.75" x14ac:dyDescent="0.25">
      <c r="B106" s="18"/>
      <c r="C106" s="18"/>
      <c r="D106" s="18"/>
      <c r="E106" s="18"/>
    </row>
    <row r="107" spans="2:5" ht="15.75" x14ac:dyDescent="0.25">
      <c r="B107" s="24" t="s">
        <v>30</v>
      </c>
    </row>
    <row r="110" spans="2:5" ht="15.75" x14ac:dyDescent="0.25">
      <c r="B110" s="114" t="s">
        <v>74</v>
      </c>
      <c r="C110" s="114"/>
    </row>
    <row r="111" spans="2:5" ht="15.75" x14ac:dyDescent="0.25">
      <c r="B111" s="24" t="s">
        <v>30</v>
      </c>
    </row>
    <row r="114" spans="2:3" ht="15.75" x14ac:dyDescent="0.25">
      <c r="B114" s="115" t="s">
        <v>110</v>
      </c>
      <c r="C114" s="115"/>
    </row>
    <row r="115" spans="2:3" ht="15.75" x14ac:dyDescent="0.25">
      <c r="B115" s="28"/>
      <c r="C115"/>
    </row>
    <row r="116" spans="2:3" ht="15.75" x14ac:dyDescent="0.25">
      <c r="B116" s="114" t="s">
        <v>75</v>
      </c>
      <c r="C116" s="114"/>
    </row>
    <row r="117" spans="2:3" ht="15.75" x14ac:dyDescent="0.25">
      <c r="B117" s="9" t="s">
        <v>76</v>
      </c>
      <c r="C117" s="40" t="s">
        <v>486</v>
      </c>
    </row>
    <row r="118" spans="2:3" ht="15.75" x14ac:dyDescent="0.25">
      <c r="B118" s="9" t="s">
        <v>77</v>
      </c>
      <c r="C118" s="40" t="s">
        <v>485</v>
      </c>
    </row>
    <row r="119" spans="2:3" ht="15.75" x14ac:dyDescent="0.25">
      <c r="B119" s="9" t="s">
        <v>78</v>
      </c>
      <c r="C119" s="41">
        <v>14</v>
      </c>
    </row>
    <row r="120" spans="2:3" ht="15.75" x14ac:dyDescent="0.25">
      <c r="B120" s="9" t="s">
        <v>79</v>
      </c>
      <c r="C120" s="41" t="s">
        <v>487</v>
      </c>
    </row>
    <row r="121" spans="2:3" ht="15.75" x14ac:dyDescent="0.25">
      <c r="B121" s="42"/>
      <c r="C121" s="43"/>
    </row>
    <row r="122" spans="2:3" ht="15.75" x14ac:dyDescent="0.25">
      <c r="B122" s="114" t="s">
        <v>80</v>
      </c>
      <c r="C122" s="114"/>
    </row>
    <row r="123" spans="2:3" ht="15.75" x14ac:dyDescent="0.25">
      <c r="B123" s="9" t="s">
        <v>81</v>
      </c>
      <c r="C123" s="41" t="s">
        <v>146</v>
      </c>
    </row>
    <row r="124" spans="2:3" ht="15.75" x14ac:dyDescent="0.25">
      <c r="B124" s="9" t="s">
        <v>82</v>
      </c>
      <c r="C124" s="41">
        <v>0</v>
      </c>
    </row>
    <row r="125" spans="2:3" ht="15.75" x14ac:dyDescent="0.25">
      <c r="B125" s="9" t="s">
        <v>83</v>
      </c>
      <c r="C125" s="41">
        <v>30000</v>
      </c>
    </row>
    <row r="126" spans="2:3" ht="15.75" x14ac:dyDescent="0.25">
      <c r="B126" s="9" t="s">
        <v>84</v>
      </c>
      <c r="C126" s="41">
        <v>30000</v>
      </c>
    </row>
    <row r="127" spans="2:3" ht="31.5" x14ac:dyDescent="0.25">
      <c r="B127" s="9" t="s">
        <v>85</v>
      </c>
      <c r="C127" s="41" t="s">
        <v>488</v>
      </c>
    </row>
    <row r="128" spans="2:3" ht="15.75" x14ac:dyDescent="0.25">
      <c r="B128" s="42"/>
      <c r="C128" s="43"/>
    </row>
    <row r="129" spans="2:3" ht="15.75" x14ac:dyDescent="0.25">
      <c r="B129" s="114" t="s">
        <v>86</v>
      </c>
      <c r="C129" s="114"/>
    </row>
    <row r="130" spans="2:3" ht="15.6" x14ac:dyDescent="0.3">
      <c r="B130" s="9" t="s">
        <v>87</v>
      </c>
      <c r="C130" s="41" t="s">
        <v>163</v>
      </c>
    </row>
    <row r="131" spans="2:3" ht="15.75" x14ac:dyDescent="0.25">
      <c r="B131" s="9" t="s">
        <v>88</v>
      </c>
      <c r="C131" s="41" t="s">
        <v>321</v>
      </c>
    </row>
    <row r="132" spans="2:3" ht="15.6" x14ac:dyDescent="0.3">
      <c r="B132" s="9" t="s">
        <v>89</v>
      </c>
      <c r="C132" s="41" t="s">
        <v>152</v>
      </c>
    </row>
    <row r="133" spans="2:3" ht="15.6" x14ac:dyDescent="0.3">
      <c r="B133" s="10" t="s">
        <v>90</v>
      </c>
      <c r="C133" s="44">
        <v>0</v>
      </c>
    </row>
    <row r="134" spans="2:3" ht="15.6" x14ac:dyDescent="0.3">
      <c r="B134" s="9" t="s">
        <v>91</v>
      </c>
      <c r="C134" s="41" t="s">
        <v>163</v>
      </c>
    </row>
    <row r="135" spans="2:3" ht="15.6" x14ac:dyDescent="0.3">
      <c r="B135" s="9" t="s">
        <v>92</v>
      </c>
      <c r="C135" s="44">
        <v>6208.94</v>
      </c>
    </row>
    <row r="136" spans="2:3" ht="15.75" x14ac:dyDescent="0.25">
      <c r="B136" s="9" t="s">
        <v>93</v>
      </c>
      <c r="C136" s="41" t="s">
        <v>329</v>
      </c>
    </row>
    <row r="137" spans="2:3" ht="15.6" x14ac:dyDescent="0.3">
      <c r="B137" s="9" t="s">
        <v>94</v>
      </c>
      <c r="C137" s="41" t="s">
        <v>177</v>
      </c>
    </row>
    <row r="138" spans="2:3" ht="15.75" x14ac:dyDescent="0.25">
      <c r="B138" s="9" t="s">
        <v>95</v>
      </c>
      <c r="C138" s="41" t="s">
        <v>489</v>
      </c>
    </row>
    <row r="139" spans="2:3" ht="15.6" x14ac:dyDescent="0.3">
      <c r="B139" s="42"/>
      <c r="C139" s="43"/>
    </row>
    <row r="140" spans="2:3" x14ac:dyDescent="0.3">
      <c r="B140" s="114" t="s">
        <v>96</v>
      </c>
      <c r="C140" s="114"/>
    </row>
    <row r="141" spans="2:3" ht="15.6" x14ac:dyDescent="0.35">
      <c r="B141" s="45" t="s">
        <v>97</v>
      </c>
      <c r="C141" s="46"/>
    </row>
    <row r="142" spans="2:3" ht="15.75" x14ac:dyDescent="0.25">
      <c r="B142" s="45" t="s">
        <v>98</v>
      </c>
      <c r="C142" s="46"/>
    </row>
    <row r="143" spans="2:3" ht="15.75" x14ac:dyDescent="0.25">
      <c r="B143" s="47" t="s">
        <v>113</v>
      </c>
      <c r="C143" s="46"/>
    </row>
    <row r="144" spans="2:3" ht="15.75" x14ac:dyDescent="0.25">
      <c r="B144" s="47" t="s">
        <v>99</v>
      </c>
      <c r="C144" s="46"/>
    </row>
    <row r="145" spans="2:3" ht="15.6" x14ac:dyDescent="0.35">
      <c r="B145" s="45" t="s">
        <v>100</v>
      </c>
      <c r="C145" s="46"/>
    </row>
    <row r="146" spans="2:3" ht="15.6" x14ac:dyDescent="0.35">
      <c r="B146" s="47" t="s">
        <v>101</v>
      </c>
      <c r="C146" s="46">
        <v>100.7</v>
      </c>
    </row>
    <row r="147" spans="2:3" ht="15.6" x14ac:dyDescent="0.35">
      <c r="B147" s="47" t="s">
        <v>102</v>
      </c>
      <c r="C147" s="46">
        <v>70.25</v>
      </c>
    </row>
    <row r="148" spans="2:3" ht="15.6" x14ac:dyDescent="0.35">
      <c r="B148" s="47" t="s">
        <v>120</v>
      </c>
      <c r="C148" s="46"/>
    </row>
    <row r="149" spans="2:3" ht="15.6" x14ac:dyDescent="0.35">
      <c r="B149" s="47" t="s">
        <v>114</v>
      </c>
      <c r="C149" s="46"/>
    </row>
    <row r="150" spans="2:3" ht="15.6" x14ac:dyDescent="0.35">
      <c r="B150" s="45" t="s">
        <v>103</v>
      </c>
      <c r="C150" s="46"/>
    </row>
    <row r="151" spans="2:3" ht="15.75" x14ac:dyDescent="0.25">
      <c r="B151" s="47" t="s">
        <v>115</v>
      </c>
      <c r="C151" s="46">
        <v>148.80000000000001</v>
      </c>
    </row>
    <row r="152" spans="2:3" ht="15.75" x14ac:dyDescent="0.25">
      <c r="B152" s="47" t="s">
        <v>116</v>
      </c>
      <c r="C152" s="46"/>
    </row>
    <row r="153" spans="2:3" ht="15.75" x14ac:dyDescent="0.25">
      <c r="B153" s="47" t="s">
        <v>104</v>
      </c>
      <c r="C153" s="46">
        <v>3245.5</v>
      </c>
    </row>
    <row r="154" spans="2:3" ht="15.6" x14ac:dyDescent="0.35">
      <c r="B154" s="47" t="s">
        <v>105</v>
      </c>
      <c r="C154" s="46"/>
    </row>
    <row r="155" spans="2:3" ht="15.6" x14ac:dyDescent="0.35">
      <c r="B155" s="47" t="s">
        <v>106</v>
      </c>
      <c r="C155" s="46">
        <v>3860.07</v>
      </c>
    </row>
    <row r="156" spans="2:3" ht="15.6" x14ac:dyDescent="0.35">
      <c r="B156" s="47" t="s">
        <v>107</v>
      </c>
      <c r="C156" s="46">
        <v>638.92999999999995</v>
      </c>
    </row>
    <row r="157" spans="2:3" ht="15.75" x14ac:dyDescent="0.25">
      <c r="B157" s="45" t="s">
        <v>119</v>
      </c>
      <c r="C157" s="46"/>
    </row>
    <row r="158" spans="2:3" ht="15.75" x14ac:dyDescent="0.25">
      <c r="B158" s="47" t="s">
        <v>119</v>
      </c>
      <c r="C158" s="46"/>
    </row>
    <row r="159" spans="2:3" ht="15.6" x14ac:dyDescent="0.35">
      <c r="B159" s="45" t="s">
        <v>108</v>
      </c>
      <c r="C159" s="46"/>
    </row>
    <row r="160" spans="2:3" ht="15.6" x14ac:dyDescent="0.35">
      <c r="B160" s="47" t="s">
        <v>109</v>
      </c>
      <c r="C160" s="46"/>
    </row>
    <row r="161" spans="2:3" ht="15.75" x14ac:dyDescent="0.25">
      <c r="B161" s="47" t="s">
        <v>118</v>
      </c>
      <c r="C161" s="46"/>
    </row>
    <row r="162" spans="2:3" ht="15.6" x14ac:dyDescent="0.35">
      <c r="B162" s="47" t="s">
        <v>117</v>
      </c>
      <c r="C162" s="46"/>
    </row>
    <row r="163" spans="2:3" ht="15.6" x14ac:dyDescent="0.35">
      <c r="B163" s="47" t="s">
        <v>108</v>
      </c>
      <c r="C163" s="46">
        <v>144.69</v>
      </c>
    </row>
  </sheetData>
  <sheetProtection selectLockedCells="1"/>
  <mergeCells count="22">
    <mergeCell ref="B129:C129"/>
    <mergeCell ref="B140:C140"/>
    <mergeCell ref="B102:C102"/>
    <mergeCell ref="B105:C105"/>
    <mergeCell ref="B110:C110"/>
    <mergeCell ref="B114:C114"/>
    <mergeCell ref="B116:C116"/>
    <mergeCell ref="B122:C122"/>
    <mergeCell ref="B94:C94"/>
    <mergeCell ref="B7:C7"/>
    <mergeCell ref="B23:C23"/>
    <mergeCell ref="B29:C29"/>
    <mergeCell ref="B40:C40"/>
    <mergeCell ref="B46:C46"/>
    <mergeCell ref="B52:C52"/>
    <mergeCell ref="B61:C61"/>
    <mergeCell ref="B63:C63"/>
    <mergeCell ref="B75:C75"/>
    <mergeCell ref="B82:C82"/>
    <mergeCell ref="B89:C89"/>
    <mergeCell ref="B24:B27"/>
    <mergeCell ref="C24:C27"/>
  </mergeCells>
  <hyperlinks>
    <hyperlink ref="B44" location="'Noć kazališta-PROG.IZDACI'!A1" display="KLIKNITE OVDJE I UNESITE PODATKE U TABLICU " xr:uid="{00000000-0004-0000-4800-000000000000}"/>
    <hyperlink ref="B107" location="'KGZ2'!A1" display="KLIKNITE OVDJE I UNESITE PODATKE U TABLICU " xr:uid="{00000000-0004-0000-4800-000001000000}"/>
    <hyperlink ref="B111" location="'KGZ1'!A1" display="KLIKNITE OVDJE I UNESITE PODATKE U TABLICU " xr:uid="{00000000-0004-0000-4800-000002000000}"/>
    <hyperlink ref="C14" r:id="rId1" xr:uid="{00000000-0004-0000-48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2:E22"/>
  <sheetViews>
    <sheetView showGridLines="0" showRowColHeaders="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SUM(Table238[[#This Row],[SREDSTVA GRADSKOG UREDA ZA KULTURU ]:[SREDSTVA IZ OSTALIH IZVORA]])</f>
        <v>0</v>
      </c>
    </row>
    <row r="6" spans="1:5" x14ac:dyDescent="0.25">
      <c r="A6" s="26" t="s">
        <v>122</v>
      </c>
      <c r="B6" s="47" t="s">
        <v>99</v>
      </c>
      <c r="C6" s="32"/>
      <c r="D6" s="32"/>
      <c r="E6" s="32">
        <f>SUM(Table238[[#This Row],[SREDSTVA GRADSKOG UREDA ZA KULTURU ]:[SREDSTVA IZ OSTALIH IZVORA]])</f>
        <v>0</v>
      </c>
    </row>
    <row r="7" spans="1:5" x14ac:dyDescent="0.25">
      <c r="A7" s="26" t="s">
        <v>123</v>
      </c>
      <c r="B7" s="47" t="s">
        <v>101</v>
      </c>
      <c r="C7" s="32">
        <v>47.5</v>
      </c>
      <c r="D7" s="32">
        <v>53.2</v>
      </c>
      <c r="E7" s="32">
        <f>SUM(Table238[[#This Row],[SREDSTVA GRADSKOG UREDA ZA KULTURU ]:[SREDSTVA IZ OSTALIH IZVORA]])</f>
        <v>100.7</v>
      </c>
    </row>
    <row r="8" spans="1:5" x14ac:dyDescent="0.25">
      <c r="A8" s="26" t="s">
        <v>124</v>
      </c>
      <c r="B8" s="47" t="s">
        <v>102</v>
      </c>
      <c r="C8" s="32">
        <f>29.86+40.39</f>
        <v>70.25</v>
      </c>
      <c r="D8" s="32"/>
      <c r="E8" s="32">
        <f>SUM(Table238[[#This Row],[SREDSTVA GRADSKOG UREDA ZA KULTURU ]:[SREDSTVA IZ OSTALIH IZVORA]])</f>
        <v>70.25</v>
      </c>
    </row>
    <row r="9" spans="1:5" x14ac:dyDescent="0.25">
      <c r="A9" s="26" t="s">
        <v>125</v>
      </c>
      <c r="B9" s="47" t="s">
        <v>120</v>
      </c>
      <c r="C9" s="32"/>
      <c r="D9" s="32"/>
      <c r="E9" s="32">
        <f>SUM(Table238[[#This Row],[SREDSTVA GRADSKOG UREDA ZA KULTURU ]:[SREDSTVA IZ OSTALIH IZVORA]])</f>
        <v>0</v>
      </c>
    </row>
    <row r="10" spans="1:5" x14ac:dyDescent="0.25">
      <c r="A10" s="26" t="s">
        <v>126</v>
      </c>
      <c r="B10" s="47" t="s">
        <v>114</v>
      </c>
      <c r="C10" s="32"/>
      <c r="D10" s="32"/>
      <c r="E10" s="32">
        <f>SUM(Table238[[#This Row],[SREDSTVA GRADSKOG UREDA ZA KULTURU ]:[SREDSTVA IZ OSTALIH IZVORA]])</f>
        <v>0</v>
      </c>
    </row>
    <row r="11" spans="1:5" x14ac:dyDescent="0.25">
      <c r="A11" s="26" t="s">
        <v>127</v>
      </c>
      <c r="B11" s="47" t="s">
        <v>115</v>
      </c>
      <c r="C11" s="32">
        <v>148.80000000000001</v>
      </c>
      <c r="D11" s="32"/>
      <c r="E11" s="32">
        <f>SUM(Table238[[#This Row],[SREDSTVA GRADSKOG UREDA ZA KULTURU ]:[SREDSTVA IZ OSTALIH IZVORA]])</f>
        <v>148.80000000000001</v>
      </c>
    </row>
    <row r="12" spans="1:5" x14ac:dyDescent="0.25">
      <c r="A12" s="26" t="s">
        <v>128</v>
      </c>
      <c r="B12" s="47" t="s">
        <v>116</v>
      </c>
      <c r="C12" s="32"/>
      <c r="D12" s="32"/>
      <c r="E12" s="32">
        <f>SUM(Table238[[#This Row],[SREDSTVA GRADSKOG UREDA ZA KULTURU ]:[SREDSTVA IZ OSTALIH IZVORA]])</f>
        <v>0</v>
      </c>
    </row>
    <row r="13" spans="1:5" x14ac:dyDescent="0.25">
      <c r="A13" s="26" t="s">
        <v>129</v>
      </c>
      <c r="B13" s="47" t="s">
        <v>104</v>
      </c>
      <c r="C13" s="32">
        <v>243.53</v>
      </c>
      <c r="D13" s="32">
        <f>711.97+478.49+997.5+814.01</f>
        <v>3001.9700000000003</v>
      </c>
      <c r="E13" s="32">
        <f>SUM(Table238[[#This Row],[SREDSTVA GRADSKOG UREDA ZA KULTURU ]:[SREDSTVA IZ OSTALIH IZVORA]])</f>
        <v>3245.5000000000005</v>
      </c>
    </row>
    <row r="14" spans="1:5" x14ac:dyDescent="0.25">
      <c r="A14" s="26" t="s">
        <v>130</v>
      </c>
      <c r="B14" s="47" t="s">
        <v>105</v>
      </c>
      <c r="C14" s="32"/>
      <c r="D14" s="32"/>
      <c r="E14" s="32">
        <f>SUM(Table238[[#This Row],[SREDSTVA GRADSKOG UREDA ZA KULTURU ]:[SREDSTVA IZ OSTALIH IZVORA]])</f>
        <v>0</v>
      </c>
    </row>
    <row r="15" spans="1:5" x14ac:dyDescent="0.25">
      <c r="A15" s="26" t="s">
        <v>131</v>
      </c>
      <c r="B15" s="47" t="s">
        <v>106</v>
      </c>
      <c r="C15" s="32">
        <f>768.85+121.51</f>
        <v>890.36</v>
      </c>
      <c r="D15" s="32">
        <f>2791.22+178.49</f>
        <v>2969.71</v>
      </c>
      <c r="E15" s="32">
        <f>SUM(Table238[[#This Row],[SREDSTVA GRADSKOG UREDA ZA KULTURU ]:[SREDSTVA IZ OSTALIH IZVORA]])</f>
        <v>3860.07</v>
      </c>
    </row>
    <row r="16" spans="1:5" x14ac:dyDescent="0.25">
      <c r="A16" s="26" t="s">
        <v>132</v>
      </c>
      <c r="B16" s="47" t="s">
        <v>107</v>
      </c>
      <c r="C16" s="32">
        <f>280+56.18+118.69</f>
        <v>454.87</v>
      </c>
      <c r="D16" s="32">
        <v>184.06</v>
      </c>
      <c r="E16" s="32">
        <f>SUM(Table238[[#This Row],[SREDSTVA GRADSKOG UREDA ZA KULTURU ]:[SREDSTVA IZ OSTALIH IZVORA]])</f>
        <v>638.93000000000006</v>
      </c>
    </row>
    <row r="17" spans="1:5" x14ac:dyDescent="0.25">
      <c r="A17" s="26" t="s">
        <v>133</v>
      </c>
      <c r="B17" s="47" t="s">
        <v>119</v>
      </c>
      <c r="C17" s="32"/>
      <c r="D17" s="32"/>
      <c r="E17" s="32">
        <f>SUM(Table238[[#This Row],[SREDSTVA GRADSKOG UREDA ZA KULTURU ]:[SREDSTVA IZ OSTALIH IZVORA]])</f>
        <v>0</v>
      </c>
    </row>
    <row r="18" spans="1:5" x14ac:dyDescent="0.25">
      <c r="A18" s="26" t="s">
        <v>134</v>
      </c>
      <c r="B18" s="47" t="s">
        <v>109</v>
      </c>
      <c r="C18" s="32"/>
      <c r="D18" s="32"/>
      <c r="E18" s="32">
        <f>SUM(Table238[[#This Row],[SREDSTVA GRADSKOG UREDA ZA KULTURU ]:[SREDSTVA IZ OSTALIH IZVORA]])</f>
        <v>0</v>
      </c>
    </row>
    <row r="19" spans="1:5" x14ac:dyDescent="0.25">
      <c r="A19" s="26" t="s">
        <v>135</v>
      </c>
      <c r="B19" s="47" t="s">
        <v>118</v>
      </c>
      <c r="C19" s="32"/>
      <c r="D19" s="32"/>
      <c r="E19" s="32">
        <f>SUM(Table238[[#This Row],[SREDSTVA GRADSKOG UREDA ZA KULTURU ]:[SREDSTVA IZ OSTALIH IZVORA]])</f>
        <v>0</v>
      </c>
    </row>
    <row r="20" spans="1:5" x14ac:dyDescent="0.25">
      <c r="A20" s="26" t="s">
        <v>136</v>
      </c>
      <c r="B20" s="47" t="s">
        <v>117</v>
      </c>
      <c r="C20" s="33"/>
      <c r="D20" s="33"/>
      <c r="E20" s="33">
        <f>SUM(Table238[[#This Row],[SREDSTVA GRADSKOG UREDA ZA KULTURU ]:[SREDSTVA IZ OSTALIH IZVORA]])</f>
        <v>0</v>
      </c>
    </row>
    <row r="21" spans="1:5" x14ac:dyDescent="0.25">
      <c r="A21" s="26" t="s">
        <v>137</v>
      </c>
      <c r="B21" s="47" t="s">
        <v>108</v>
      </c>
      <c r="C21" s="32">
        <v>144.69</v>
      </c>
      <c r="D21" s="32"/>
      <c r="E21" s="32">
        <f>SUM(Table238[[#This Row],[SREDSTVA GRADSKOG UREDA ZA KULTURU ]:[SREDSTVA IZ OSTALIH IZVORA]])</f>
        <v>144.69</v>
      </c>
    </row>
    <row r="22" spans="1:5" x14ac:dyDescent="0.25">
      <c r="A22" s="18" t="s">
        <v>47</v>
      </c>
      <c r="C22" s="34"/>
      <c r="D22" s="34"/>
      <c r="E22" s="35">
        <f>SUBTOTAL(109,Table238[UKUPNO])</f>
        <v>8208.94</v>
      </c>
    </row>
  </sheetData>
  <pageMargins left="0.7" right="0.7" top="0.75" bottom="0.75" header="0.3" footer="0.3"/>
  <drawing r:id="rId1"/>
  <tableParts count="1">
    <tablePart r:id="rId2"/>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8" tint="-0.249977111117893"/>
  </sheetPr>
  <dimension ref="B3:E161"/>
  <sheetViews>
    <sheetView zoomScale="84" zoomScaleNormal="84" workbookViewId="0">
      <pane ySplit="5" topLeftCell="A117"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330</v>
      </c>
    </row>
    <row r="18" spans="2:3" ht="27.75" customHeight="1" x14ac:dyDescent="0.25">
      <c r="B18" s="9" t="s">
        <v>12</v>
      </c>
      <c r="C18" s="51" t="s">
        <v>331</v>
      </c>
    </row>
    <row r="19" spans="2:3" ht="15.75" x14ac:dyDescent="0.25">
      <c r="B19" s="9" t="s">
        <v>13</v>
      </c>
      <c r="C19" s="14" t="s">
        <v>514</v>
      </c>
    </row>
    <row r="20" spans="2:3" ht="15.75" x14ac:dyDescent="0.25">
      <c r="B20" s="9" t="s">
        <v>14</v>
      </c>
      <c r="C20" s="14">
        <v>810</v>
      </c>
    </row>
    <row r="21" spans="2:3" ht="15.75" x14ac:dyDescent="0.25">
      <c r="B21" s="9" t="s">
        <v>15</v>
      </c>
      <c r="C21" s="14">
        <v>5</v>
      </c>
    </row>
    <row r="22" spans="2:3" ht="15" customHeight="1" x14ac:dyDescent="0.25">
      <c r="B22" s="15"/>
    </row>
    <row r="23" spans="2:3" ht="23.25" customHeight="1" x14ac:dyDescent="0.25">
      <c r="B23" s="117" t="s">
        <v>16</v>
      </c>
      <c r="C23" s="117"/>
    </row>
    <row r="24" spans="2:3" ht="161.25" customHeight="1" x14ac:dyDescent="0.25">
      <c r="B24" s="119" t="s">
        <v>17</v>
      </c>
      <c r="C24" s="121" t="s">
        <v>515</v>
      </c>
    </row>
    <row r="25" spans="2:3" ht="409.6"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19">
        <v>1300</v>
      </c>
    </row>
    <row r="30" spans="2:3" ht="15.75" x14ac:dyDescent="0.25">
      <c r="B30" s="20" t="s">
        <v>21</v>
      </c>
      <c r="C30" s="19"/>
    </row>
    <row r="31" spans="2:3" ht="15.75" x14ac:dyDescent="0.25">
      <c r="B31" s="20" t="s">
        <v>22</v>
      </c>
      <c r="C31" s="19"/>
    </row>
    <row r="32" spans="2:3" ht="15.75" x14ac:dyDescent="0.25">
      <c r="B32" s="9" t="s">
        <v>23</v>
      </c>
      <c r="C32" s="19"/>
    </row>
    <row r="33" spans="2:4" ht="15.75" x14ac:dyDescent="0.25">
      <c r="B33" s="9" t="s">
        <v>24</v>
      </c>
      <c r="C33" s="19"/>
    </row>
    <row r="34" spans="2:4" ht="31.5" x14ac:dyDescent="0.25">
      <c r="B34" s="9" t="s">
        <v>25</v>
      </c>
      <c r="C34" s="19"/>
    </row>
    <row r="35" spans="2:4" ht="15.75" x14ac:dyDescent="0.25">
      <c r="B35" s="9" t="s">
        <v>26</v>
      </c>
      <c r="C35" s="19"/>
    </row>
    <row r="36" spans="2:4" ht="21.75" customHeight="1" x14ac:dyDescent="0.25">
      <c r="B36" s="21" t="s">
        <v>27</v>
      </c>
      <c r="C36" s="22">
        <f>SUM(C28:C35)</f>
        <v>1300</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36">
        <v>10</v>
      </c>
    </row>
    <row r="46" spans="2:4" ht="15.75" x14ac:dyDescent="0.25">
      <c r="B46" s="9" t="s">
        <v>32</v>
      </c>
      <c r="C46" s="26" t="s">
        <v>169</v>
      </c>
    </row>
    <row r="47" spans="2:4" ht="15.75" x14ac:dyDescent="0.25">
      <c r="B47" s="76" t="s">
        <v>33</v>
      </c>
      <c r="C47" s="26">
        <v>810</v>
      </c>
    </row>
    <row r="48" spans="2:4" ht="15.75" x14ac:dyDescent="0.25">
      <c r="B48" s="9" t="s">
        <v>34</v>
      </c>
      <c r="C48" s="27" t="s">
        <v>169</v>
      </c>
    </row>
    <row r="49" spans="2:3" ht="11.25" customHeight="1" x14ac:dyDescent="0.25">
      <c r="B49" s="28"/>
    </row>
    <row r="50" spans="2:3" ht="22.5" customHeight="1" x14ac:dyDescent="0.25">
      <c r="B50" s="114" t="s">
        <v>35</v>
      </c>
      <c r="C50" s="114"/>
    </row>
    <row r="51" spans="2:3" ht="15.75" x14ac:dyDescent="0.25">
      <c r="B51" s="9" t="s">
        <v>36</v>
      </c>
      <c r="C51" s="3" t="s">
        <v>516</v>
      </c>
    </row>
    <row r="52" spans="2:3" ht="15.75" x14ac:dyDescent="0.25">
      <c r="B52" s="9" t="s">
        <v>37</v>
      </c>
      <c r="C52" s="26" t="s">
        <v>169</v>
      </c>
    </row>
    <row r="53" spans="2:3" ht="15.75" x14ac:dyDescent="0.25">
      <c r="B53" s="21" t="s">
        <v>38</v>
      </c>
      <c r="C53" s="26"/>
    </row>
    <row r="54" spans="2:3" ht="15.75" x14ac:dyDescent="0.25">
      <c r="B54" s="9" t="s">
        <v>39</v>
      </c>
      <c r="C54" s="26">
        <v>10</v>
      </c>
    </row>
    <row r="55" spans="2:3" ht="15.75" x14ac:dyDescent="0.25">
      <c r="B55" s="9" t="s">
        <v>40</v>
      </c>
      <c r="C55" s="26">
        <v>70</v>
      </c>
    </row>
    <row r="56" spans="2:3" ht="15.75" x14ac:dyDescent="0.25">
      <c r="B56" s="9" t="s">
        <v>41</v>
      </c>
      <c r="C56" s="26" t="s">
        <v>184</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ht="15.75" x14ac:dyDescent="0.25">
      <c r="B114" s="114" t="s">
        <v>75</v>
      </c>
      <c r="C114" s="114"/>
    </row>
    <row r="115" spans="2:3" ht="15.75" x14ac:dyDescent="0.25">
      <c r="B115" s="9" t="s">
        <v>76</v>
      </c>
      <c r="C115" s="40" t="s">
        <v>332</v>
      </c>
    </row>
    <row r="116" spans="2:3" ht="15.75" x14ac:dyDescent="0.25">
      <c r="B116" s="9" t="s">
        <v>77</v>
      </c>
      <c r="C116" s="40" t="s">
        <v>389</v>
      </c>
    </row>
    <row r="117" spans="2:3" ht="15.75" x14ac:dyDescent="0.25">
      <c r="B117" s="9" t="s">
        <v>78</v>
      </c>
      <c r="C117" s="41">
        <v>228</v>
      </c>
    </row>
    <row r="118" spans="2:3" ht="15.75" x14ac:dyDescent="0.25">
      <c r="B118" s="9" t="s">
        <v>79</v>
      </c>
      <c r="C118" s="41" t="s">
        <v>333</v>
      </c>
    </row>
    <row r="119" spans="2:3" ht="15.75" x14ac:dyDescent="0.25">
      <c r="B119" s="42"/>
      <c r="C119" s="43"/>
    </row>
    <row r="120" spans="2:3" ht="15.75" x14ac:dyDescent="0.25">
      <c r="B120" s="114" t="s">
        <v>80</v>
      </c>
      <c r="C120" s="114"/>
    </row>
    <row r="121" spans="2:3" ht="15.75" x14ac:dyDescent="0.25">
      <c r="B121" s="9" t="s">
        <v>81</v>
      </c>
      <c r="C121" s="41" t="s">
        <v>146</v>
      </c>
    </row>
    <row r="122" spans="2:3" ht="15.75" x14ac:dyDescent="0.25">
      <c r="B122" s="9" t="s">
        <v>82</v>
      </c>
      <c r="C122" s="41">
        <v>66</v>
      </c>
    </row>
    <row r="123" spans="2:3" ht="15.75" x14ac:dyDescent="0.25">
      <c r="B123" s="9" t="s">
        <v>83</v>
      </c>
      <c r="C123" s="41">
        <v>10</v>
      </c>
    </row>
    <row r="124" spans="2:3" ht="15.75" x14ac:dyDescent="0.25">
      <c r="B124" s="9" t="s">
        <v>84</v>
      </c>
      <c r="C124" s="41">
        <v>810</v>
      </c>
    </row>
    <row r="125" spans="2:3" ht="31.5" x14ac:dyDescent="0.25">
      <c r="B125" s="9" t="s">
        <v>85</v>
      </c>
      <c r="C125" s="41">
        <v>4</v>
      </c>
    </row>
    <row r="126" spans="2:3" ht="15.75" x14ac:dyDescent="0.25">
      <c r="B126" s="42"/>
      <c r="C126" s="43"/>
    </row>
    <row r="127" spans="2:3" x14ac:dyDescent="0.3">
      <c r="B127" s="114" t="s">
        <v>86</v>
      </c>
      <c r="C127" s="114"/>
    </row>
    <row r="128" spans="2:3" ht="15.6" x14ac:dyDescent="0.3">
      <c r="B128" s="9" t="s">
        <v>87</v>
      </c>
      <c r="C128" s="41" t="s">
        <v>163</v>
      </c>
    </row>
    <row r="129" spans="2:3" ht="15.6" x14ac:dyDescent="0.3">
      <c r="B129" s="9" t="s">
        <v>88</v>
      </c>
      <c r="C129" s="41" t="s">
        <v>201</v>
      </c>
    </row>
    <row r="130" spans="2:3" ht="15.6" x14ac:dyDescent="0.3">
      <c r="B130" s="9" t="s">
        <v>89</v>
      </c>
      <c r="C130" s="41" t="s">
        <v>152</v>
      </c>
    </row>
    <row r="131" spans="2:3" ht="15.6" x14ac:dyDescent="0.3">
      <c r="B131" s="10" t="s">
        <v>90</v>
      </c>
      <c r="C131" s="44">
        <v>0</v>
      </c>
    </row>
    <row r="132" spans="2:3" ht="15.6" x14ac:dyDescent="0.3">
      <c r="B132" s="9" t="s">
        <v>91</v>
      </c>
      <c r="C132" s="41" t="s">
        <v>163</v>
      </c>
    </row>
    <row r="133" spans="2:3" ht="15.6" x14ac:dyDescent="0.3">
      <c r="B133" s="9" t="s">
        <v>92</v>
      </c>
      <c r="C133" s="44">
        <v>6.8</v>
      </c>
    </row>
    <row r="134" spans="2:3" ht="15.6" x14ac:dyDescent="0.3">
      <c r="B134" s="9" t="s">
        <v>93</v>
      </c>
      <c r="C134" s="41" t="s">
        <v>176</v>
      </c>
    </row>
    <row r="135" spans="2:3" ht="15.6" x14ac:dyDescent="0.3">
      <c r="B135" s="9" t="s">
        <v>94</v>
      </c>
      <c r="C135" s="41" t="s">
        <v>334</v>
      </c>
    </row>
    <row r="136" spans="2:3" ht="15.6" x14ac:dyDescent="0.3">
      <c r="B136" s="9" t="s">
        <v>95</v>
      </c>
      <c r="C136" s="41" t="s">
        <v>335</v>
      </c>
    </row>
    <row r="137" spans="2:3" ht="15.6" x14ac:dyDescent="0.3">
      <c r="B137" s="42"/>
      <c r="C137" s="43"/>
    </row>
    <row r="138" spans="2:3" x14ac:dyDescent="0.3">
      <c r="B138" s="114" t="s">
        <v>96</v>
      </c>
      <c r="C138" s="114"/>
    </row>
    <row r="139" spans="2:3" ht="15.6" x14ac:dyDescent="0.35">
      <c r="B139" s="45" t="s">
        <v>97</v>
      </c>
      <c r="C139" s="46"/>
    </row>
    <row r="140" spans="2:3" ht="15.75" x14ac:dyDescent="0.25">
      <c r="B140" s="45" t="s">
        <v>98</v>
      </c>
      <c r="C140" s="46"/>
    </row>
    <row r="141" spans="2:3" ht="15.75" x14ac:dyDescent="0.25">
      <c r="B141" s="47" t="s">
        <v>113</v>
      </c>
      <c r="C141" s="46">
        <v>39.840000000000003</v>
      </c>
    </row>
    <row r="142" spans="2:3" ht="15.75" x14ac:dyDescent="0.25">
      <c r="B142" s="47" t="s">
        <v>99</v>
      </c>
      <c r="C142" s="46"/>
    </row>
    <row r="143" spans="2:3" ht="15.6" x14ac:dyDescent="0.35">
      <c r="B143" s="45" t="s">
        <v>100</v>
      </c>
      <c r="C143" s="46"/>
    </row>
    <row r="144" spans="2:3" ht="15.6" x14ac:dyDescent="0.35">
      <c r="B144" s="47" t="s">
        <v>101</v>
      </c>
      <c r="C144" s="46"/>
    </row>
    <row r="145" spans="2:3" ht="15.6" x14ac:dyDescent="0.35">
      <c r="B145" s="47" t="s">
        <v>102</v>
      </c>
      <c r="C145" s="46">
        <f>233.63+79.14</f>
        <v>312.77</v>
      </c>
    </row>
    <row r="146" spans="2:3" ht="15.6" x14ac:dyDescent="0.35">
      <c r="B146" s="47" t="s">
        <v>120</v>
      </c>
      <c r="C146" s="46"/>
    </row>
    <row r="147" spans="2:3" ht="15.6" x14ac:dyDescent="0.35">
      <c r="B147" s="47" t="s">
        <v>114</v>
      </c>
      <c r="C147" s="46"/>
    </row>
    <row r="148" spans="2:3" ht="15.6" x14ac:dyDescent="0.35">
      <c r="B148" s="45" t="s">
        <v>103</v>
      </c>
      <c r="C148" s="46"/>
    </row>
    <row r="149" spans="2:3" ht="15.75" x14ac:dyDescent="0.25">
      <c r="B149" s="47" t="s">
        <v>115</v>
      </c>
      <c r="C149" s="46">
        <v>250</v>
      </c>
    </row>
    <row r="150" spans="2:3" ht="15.75" x14ac:dyDescent="0.25">
      <c r="B150" s="47" t="s">
        <v>116</v>
      </c>
      <c r="C150" s="46"/>
    </row>
    <row r="151" spans="2:3" ht="15.75" x14ac:dyDescent="0.25">
      <c r="B151" s="47" t="s">
        <v>104</v>
      </c>
      <c r="C151" s="46"/>
    </row>
    <row r="152" spans="2:3" ht="15.6" x14ac:dyDescent="0.35">
      <c r="B152" s="47" t="s">
        <v>105</v>
      </c>
      <c r="C152" s="46"/>
    </row>
    <row r="153" spans="2:3" ht="15.6" x14ac:dyDescent="0.35">
      <c r="B153" s="47" t="s">
        <v>106</v>
      </c>
      <c r="C153" s="46">
        <v>704.19</v>
      </c>
    </row>
    <row r="154" spans="2:3" ht="15.6" x14ac:dyDescent="0.35">
      <c r="B154" s="47" t="s">
        <v>107</v>
      </c>
      <c r="C154" s="46"/>
    </row>
    <row r="155" spans="2:3" ht="15.75" x14ac:dyDescent="0.25">
      <c r="B155" s="45" t="s">
        <v>119</v>
      </c>
      <c r="C155" s="46"/>
    </row>
    <row r="156" spans="2:3" ht="15.75" x14ac:dyDescent="0.25">
      <c r="B156" s="47" t="s">
        <v>119</v>
      </c>
      <c r="C156" s="46"/>
    </row>
    <row r="157" spans="2:3" ht="15.6" x14ac:dyDescent="0.35">
      <c r="B157" s="45" t="s">
        <v>108</v>
      </c>
      <c r="C157" s="46"/>
    </row>
    <row r="158" spans="2:3" ht="15.6" x14ac:dyDescent="0.35">
      <c r="B158" s="47" t="s">
        <v>109</v>
      </c>
      <c r="C158" s="46"/>
    </row>
    <row r="159" spans="2:3" ht="15.75" x14ac:dyDescent="0.25">
      <c r="B159" s="47" t="s">
        <v>118</v>
      </c>
      <c r="C159" s="46"/>
    </row>
    <row r="160" spans="2:3" ht="15.75" x14ac:dyDescent="0.25">
      <c r="B160" s="47" t="s">
        <v>117</v>
      </c>
      <c r="C160" s="46"/>
    </row>
    <row r="161" spans="2:3" ht="15.75" x14ac:dyDescent="0.25">
      <c r="B161" s="47" t="s">
        <v>108</v>
      </c>
      <c r="C161" s="46"/>
    </row>
  </sheetData>
  <sheetProtection selectLockedCells="1"/>
  <mergeCells count="22">
    <mergeCell ref="B114:C114"/>
    <mergeCell ref="B120:C120"/>
    <mergeCell ref="B127:C127"/>
    <mergeCell ref="B138:C138"/>
    <mergeCell ref="B87:C87"/>
    <mergeCell ref="B92:C92"/>
    <mergeCell ref="B100:C100"/>
    <mergeCell ref="B103:C103"/>
    <mergeCell ref="B108:C108"/>
    <mergeCell ref="B112:C112"/>
    <mergeCell ref="B80:C80"/>
    <mergeCell ref="B7:C7"/>
    <mergeCell ref="B23:C23"/>
    <mergeCell ref="B24:B25"/>
    <mergeCell ref="C24:C25"/>
    <mergeCell ref="B27:C27"/>
    <mergeCell ref="B38:C38"/>
    <mergeCell ref="B44:C44"/>
    <mergeCell ref="B50:C50"/>
    <mergeCell ref="B59:C59"/>
    <mergeCell ref="B61:C61"/>
    <mergeCell ref="B73:C73"/>
  </mergeCells>
  <hyperlinks>
    <hyperlink ref="B42" location="'DS-subvenc.-PROG.IZDACI'!A1" display="KLIKNITE OVDJE I UNESITE PODATKE U TABLICU " xr:uid="{00000000-0004-0000-4A00-000000000000}"/>
    <hyperlink ref="B105" location="'KGZ2'!A1" display="KLIKNITE OVDJE I UNESITE PODATKE U TABLICU " xr:uid="{00000000-0004-0000-4A00-000001000000}"/>
    <hyperlink ref="B109" location="'KGZ1'!A1" display="KLIKNITE OVDJE I UNESITE PODATKE U TABLICU " xr:uid="{00000000-0004-0000-4A00-000002000000}"/>
    <hyperlink ref="C14" r:id="rId1" xr:uid="{00000000-0004-0000-4A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2:E22"/>
  <sheetViews>
    <sheetView showGridLines="0" showRowColHeaders="0" zoomScale="84" zoomScaleNormal="84"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v>39.840000000000003</v>
      </c>
      <c r="D5" s="32"/>
      <c r="E5" s="32">
        <f>SUM(Table239[[#This Row],[SREDSTVA GRADSKOG UREDA ZA KULTURU ]:[SREDSTVA IZ OSTALIH IZVORA]])</f>
        <v>39.840000000000003</v>
      </c>
    </row>
    <row r="6" spans="1:5" x14ac:dyDescent="0.25">
      <c r="A6" s="26" t="s">
        <v>122</v>
      </c>
      <c r="B6" s="47" t="s">
        <v>99</v>
      </c>
      <c r="C6" s="32"/>
      <c r="D6" s="32"/>
      <c r="E6" s="32">
        <f>SUM(Table239[[#This Row],[SREDSTVA GRADSKOG UREDA ZA KULTURU ]:[SREDSTVA IZ OSTALIH IZVORA]])</f>
        <v>0</v>
      </c>
    </row>
    <row r="7" spans="1:5" x14ac:dyDescent="0.25">
      <c r="A7" s="26" t="s">
        <v>123</v>
      </c>
      <c r="B7" s="47" t="s">
        <v>101</v>
      </c>
      <c r="C7" s="32"/>
      <c r="D7" s="32"/>
      <c r="E7" s="32">
        <f>SUM(Table239[[#This Row],[SREDSTVA GRADSKOG UREDA ZA KULTURU ]:[SREDSTVA IZ OSTALIH IZVORA]])</f>
        <v>0</v>
      </c>
    </row>
    <row r="8" spans="1:5" x14ac:dyDescent="0.25">
      <c r="A8" s="26" t="s">
        <v>124</v>
      </c>
      <c r="B8" s="47" t="s">
        <v>102</v>
      </c>
      <c r="C8" s="32">
        <f>233.63+79.14</f>
        <v>312.77</v>
      </c>
      <c r="D8" s="32"/>
      <c r="E8" s="32">
        <f>SUM(Table239[[#This Row],[SREDSTVA GRADSKOG UREDA ZA KULTURU ]:[SREDSTVA IZ OSTALIH IZVORA]])</f>
        <v>312.77</v>
      </c>
    </row>
    <row r="9" spans="1:5" x14ac:dyDescent="0.25">
      <c r="A9" s="26" t="s">
        <v>125</v>
      </c>
      <c r="B9" s="47" t="s">
        <v>120</v>
      </c>
      <c r="C9" s="32"/>
      <c r="D9" s="32"/>
      <c r="E9" s="32">
        <f>SUM(Table239[[#This Row],[SREDSTVA GRADSKOG UREDA ZA KULTURU ]:[SREDSTVA IZ OSTALIH IZVORA]])</f>
        <v>0</v>
      </c>
    </row>
    <row r="10" spans="1:5" x14ac:dyDescent="0.25">
      <c r="A10" s="26" t="s">
        <v>126</v>
      </c>
      <c r="B10" s="47" t="s">
        <v>114</v>
      </c>
      <c r="C10" s="32"/>
      <c r="D10" s="32"/>
      <c r="E10" s="32">
        <f>SUM(Table239[[#This Row],[SREDSTVA GRADSKOG UREDA ZA KULTURU ]:[SREDSTVA IZ OSTALIH IZVORA]])</f>
        <v>0</v>
      </c>
    </row>
    <row r="11" spans="1:5" x14ac:dyDescent="0.25">
      <c r="A11" s="26" t="s">
        <v>127</v>
      </c>
      <c r="B11" s="47" t="s">
        <v>115</v>
      </c>
      <c r="C11" s="32">
        <v>250</v>
      </c>
      <c r="D11" s="32"/>
      <c r="E11" s="32">
        <f>SUM(Table239[[#This Row],[SREDSTVA GRADSKOG UREDA ZA KULTURU ]:[SREDSTVA IZ OSTALIH IZVORA]])</f>
        <v>250</v>
      </c>
    </row>
    <row r="12" spans="1:5" x14ac:dyDescent="0.25">
      <c r="A12" s="26" t="s">
        <v>128</v>
      </c>
      <c r="B12" s="47" t="s">
        <v>116</v>
      </c>
      <c r="C12" s="32"/>
      <c r="D12" s="32"/>
      <c r="E12" s="32">
        <f>SUM(Table239[[#This Row],[SREDSTVA GRADSKOG UREDA ZA KULTURU ]:[SREDSTVA IZ OSTALIH IZVORA]])</f>
        <v>0</v>
      </c>
    </row>
    <row r="13" spans="1:5" x14ac:dyDescent="0.25">
      <c r="A13" s="26" t="s">
        <v>129</v>
      </c>
      <c r="B13" s="47" t="s">
        <v>104</v>
      </c>
      <c r="C13" s="32"/>
      <c r="D13" s="32"/>
      <c r="E13" s="32">
        <f>SUM(Table239[[#This Row],[SREDSTVA GRADSKOG UREDA ZA KULTURU ]:[SREDSTVA IZ OSTALIH IZVORA]])</f>
        <v>0</v>
      </c>
    </row>
    <row r="14" spans="1:5" x14ac:dyDescent="0.25">
      <c r="A14" s="26" t="s">
        <v>130</v>
      </c>
      <c r="B14" s="47" t="s">
        <v>105</v>
      </c>
      <c r="C14" s="32"/>
      <c r="D14" s="32"/>
      <c r="E14" s="32">
        <f>SUM(Table239[[#This Row],[SREDSTVA GRADSKOG UREDA ZA KULTURU ]:[SREDSTVA IZ OSTALIH IZVORA]])</f>
        <v>0</v>
      </c>
    </row>
    <row r="15" spans="1:5" x14ac:dyDescent="0.25">
      <c r="A15" s="26" t="s">
        <v>131</v>
      </c>
      <c r="B15" s="47" t="s">
        <v>106</v>
      </c>
      <c r="C15" s="32">
        <v>697.39</v>
      </c>
      <c r="D15" s="32">
        <v>6.8</v>
      </c>
      <c r="E15" s="32">
        <f>SUM(Table239[[#This Row],[SREDSTVA GRADSKOG UREDA ZA KULTURU ]:[SREDSTVA IZ OSTALIH IZVORA]])</f>
        <v>704.18999999999994</v>
      </c>
    </row>
    <row r="16" spans="1:5" x14ac:dyDescent="0.25">
      <c r="A16" s="26" t="s">
        <v>132</v>
      </c>
      <c r="B16" s="47" t="s">
        <v>107</v>
      </c>
      <c r="C16" s="32"/>
      <c r="D16" s="32"/>
      <c r="E16" s="32">
        <f>SUM(Table239[[#This Row],[SREDSTVA GRADSKOG UREDA ZA KULTURU ]:[SREDSTVA IZ OSTALIH IZVORA]])</f>
        <v>0</v>
      </c>
    </row>
    <row r="17" spans="1:5" x14ac:dyDescent="0.25">
      <c r="A17" s="26" t="s">
        <v>133</v>
      </c>
      <c r="B17" s="47" t="s">
        <v>119</v>
      </c>
      <c r="C17" s="32"/>
      <c r="D17" s="32"/>
      <c r="E17" s="32">
        <f>SUM(Table239[[#This Row],[SREDSTVA GRADSKOG UREDA ZA KULTURU ]:[SREDSTVA IZ OSTALIH IZVORA]])</f>
        <v>0</v>
      </c>
    </row>
    <row r="18" spans="1:5" x14ac:dyDescent="0.25">
      <c r="A18" s="26" t="s">
        <v>134</v>
      </c>
      <c r="B18" s="47" t="s">
        <v>109</v>
      </c>
      <c r="C18" s="32"/>
      <c r="D18" s="32"/>
      <c r="E18" s="32">
        <f>SUM(Table239[[#This Row],[SREDSTVA GRADSKOG UREDA ZA KULTURU ]:[SREDSTVA IZ OSTALIH IZVORA]])</f>
        <v>0</v>
      </c>
    </row>
    <row r="19" spans="1:5" x14ac:dyDescent="0.25">
      <c r="A19" s="26" t="s">
        <v>135</v>
      </c>
      <c r="B19" s="47" t="s">
        <v>118</v>
      </c>
      <c r="C19" s="32"/>
      <c r="D19" s="32"/>
      <c r="E19" s="32">
        <f>SUM(Table239[[#This Row],[SREDSTVA GRADSKOG UREDA ZA KULTURU ]:[SREDSTVA IZ OSTALIH IZVORA]])</f>
        <v>0</v>
      </c>
    </row>
    <row r="20" spans="1:5" x14ac:dyDescent="0.25">
      <c r="A20" s="26" t="s">
        <v>136</v>
      </c>
      <c r="B20" s="47" t="s">
        <v>117</v>
      </c>
      <c r="C20" s="33"/>
      <c r="D20" s="33"/>
      <c r="E20" s="33">
        <f>SUM(Table239[[#This Row],[SREDSTVA GRADSKOG UREDA ZA KULTURU ]:[SREDSTVA IZ OSTALIH IZVORA]])</f>
        <v>0</v>
      </c>
    </row>
    <row r="21" spans="1:5" x14ac:dyDescent="0.25">
      <c r="A21" s="26" t="s">
        <v>137</v>
      </c>
      <c r="B21" s="47" t="s">
        <v>108</v>
      </c>
      <c r="C21" s="32"/>
      <c r="D21" s="32"/>
      <c r="E21" s="32">
        <f>SUM(Table239[[#This Row],[SREDSTVA GRADSKOG UREDA ZA KULTURU ]:[SREDSTVA IZ OSTALIH IZVORA]])</f>
        <v>0</v>
      </c>
    </row>
    <row r="22" spans="1:5" x14ac:dyDescent="0.25">
      <c r="A22" s="18" t="s">
        <v>47</v>
      </c>
      <c r="C22" s="34"/>
      <c r="D22" s="34"/>
      <c r="E22" s="35">
        <f>SUBTOTAL(109,Table239[UKUPNO])</f>
        <v>1306.8</v>
      </c>
    </row>
  </sheetData>
  <pageMargins left="0.7" right="0.7" top="0.75" bottom="0.75" header="0.3" footer="0.3"/>
  <drawing r:id="rId1"/>
  <tableParts count="1">
    <tablePart r:id="rId2"/>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8" tint="-0.249977111117893"/>
  </sheetPr>
  <dimension ref="B3:E162"/>
  <sheetViews>
    <sheetView zoomScale="66" zoomScaleNormal="66" workbookViewId="0">
      <pane ySplit="5" topLeftCell="A120"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336</v>
      </c>
    </row>
    <row r="18" spans="2:3" ht="15.75" x14ac:dyDescent="0.25">
      <c r="B18" s="9" t="s">
        <v>12</v>
      </c>
      <c r="C18" s="14" t="s">
        <v>211</v>
      </c>
    </row>
    <row r="19" spans="2:3" ht="15.75" x14ac:dyDescent="0.25">
      <c r="B19" s="9" t="s">
        <v>13</v>
      </c>
      <c r="C19" s="14" t="s">
        <v>493</v>
      </c>
    </row>
    <row r="20" spans="2:3" ht="15.75" customHeight="1" x14ac:dyDescent="0.25">
      <c r="B20" s="9" t="s">
        <v>14</v>
      </c>
      <c r="C20" s="14">
        <v>3000</v>
      </c>
    </row>
    <row r="21" spans="2:3" ht="15.75" x14ac:dyDescent="0.25">
      <c r="B21" s="9" t="s">
        <v>15</v>
      </c>
      <c r="C21" s="14">
        <v>95</v>
      </c>
    </row>
    <row r="22" spans="2:3" ht="15" customHeight="1" x14ac:dyDescent="0.25">
      <c r="B22" s="15"/>
    </row>
    <row r="23" spans="2:3" ht="23.25" customHeight="1" x14ac:dyDescent="0.25">
      <c r="B23" s="117" t="s">
        <v>16</v>
      </c>
      <c r="C23" s="117"/>
    </row>
    <row r="24" spans="2:3" ht="409.5" customHeight="1" x14ac:dyDescent="0.25">
      <c r="B24" s="119" t="s">
        <v>17</v>
      </c>
      <c r="C24" s="123" t="s">
        <v>494</v>
      </c>
    </row>
    <row r="25" spans="2:3" ht="409.5" customHeight="1" x14ac:dyDescent="0.25">
      <c r="B25" s="125"/>
      <c r="C25" s="129"/>
    </row>
    <row r="26" spans="2:3" ht="64.5" customHeight="1" x14ac:dyDescent="0.25">
      <c r="B26" s="120"/>
      <c r="C26" s="124"/>
    </row>
    <row r="27" spans="2:3" ht="8.25" customHeight="1" x14ac:dyDescent="0.25">
      <c r="B27" s="15"/>
    </row>
    <row r="28" spans="2:3" ht="22.5" customHeight="1" x14ac:dyDescent="0.25">
      <c r="B28" s="118" t="s">
        <v>18</v>
      </c>
      <c r="C28" s="118"/>
    </row>
    <row r="29" spans="2:3" ht="15.75" x14ac:dyDescent="0.25">
      <c r="B29" s="17" t="s">
        <v>19</v>
      </c>
      <c r="C29" s="18"/>
    </row>
    <row r="30" spans="2:3" ht="31.5" x14ac:dyDescent="0.25">
      <c r="B30" s="9" t="s">
        <v>20</v>
      </c>
      <c r="C30" s="86">
        <v>2700</v>
      </c>
    </row>
    <row r="31" spans="2:3" ht="15.75" x14ac:dyDescent="0.25">
      <c r="B31" s="20" t="s">
        <v>21</v>
      </c>
      <c r="C31" s="104"/>
    </row>
    <row r="32" spans="2:3" ht="15.75" x14ac:dyDescent="0.25">
      <c r="B32" s="20" t="s">
        <v>337</v>
      </c>
      <c r="C32" s="86">
        <v>2654.46</v>
      </c>
    </row>
    <row r="33" spans="2:4" ht="15.75" x14ac:dyDescent="0.25">
      <c r="B33" s="9" t="s">
        <v>23</v>
      </c>
      <c r="C33" s="86">
        <v>0</v>
      </c>
    </row>
    <row r="34" spans="2:4" ht="15.75" x14ac:dyDescent="0.25">
      <c r="B34" s="9" t="s">
        <v>24</v>
      </c>
      <c r="C34" s="86">
        <v>0</v>
      </c>
    </row>
    <row r="35" spans="2:4" ht="31.5" x14ac:dyDescent="0.25">
      <c r="B35" s="9" t="s">
        <v>25</v>
      </c>
      <c r="C35" s="86"/>
    </row>
    <row r="36" spans="2:4" ht="15.75" x14ac:dyDescent="0.25">
      <c r="B36" s="9" t="s">
        <v>26</v>
      </c>
      <c r="C36" s="86">
        <v>0</v>
      </c>
    </row>
    <row r="37" spans="2:4" ht="21.75" customHeight="1" x14ac:dyDescent="0.25">
      <c r="B37" s="21" t="s">
        <v>27</v>
      </c>
      <c r="C37" s="105">
        <f>SUM(C29:C36)</f>
        <v>5354.46</v>
      </c>
    </row>
    <row r="38" spans="2:4" ht="12" customHeight="1" x14ac:dyDescent="0.25">
      <c r="B38" s="15"/>
    </row>
    <row r="39" spans="2:4" ht="20.25" customHeight="1" x14ac:dyDescent="0.25">
      <c r="B39" s="117" t="s">
        <v>28</v>
      </c>
      <c r="C39" s="117"/>
    </row>
    <row r="40" spans="2:4" x14ac:dyDescent="0.25">
      <c r="B40" s="23" t="s">
        <v>29</v>
      </c>
    </row>
    <row r="41" spans="2:4" x14ac:dyDescent="0.25">
      <c r="B41" s="23" t="s">
        <v>112</v>
      </c>
    </row>
    <row r="42" spans="2:4" ht="7.5" customHeight="1" x14ac:dyDescent="0.25">
      <c r="B42" s="18"/>
      <c r="C42" s="18"/>
      <c r="D42" s="18"/>
    </row>
    <row r="43" spans="2:4" ht="27" customHeight="1" x14ac:dyDescent="0.25">
      <c r="B43" s="24" t="s">
        <v>30</v>
      </c>
      <c r="C43" s="25"/>
    </row>
    <row r="44" spans="2:4" ht="10.5" customHeight="1" x14ac:dyDescent="0.25"/>
    <row r="45" spans="2:4" ht="21" customHeight="1" x14ac:dyDescent="0.25">
      <c r="B45" s="117" t="s">
        <v>31</v>
      </c>
      <c r="C45" s="117"/>
    </row>
    <row r="46" spans="2:4" ht="21" customHeight="1" x14ac:dyDescent="0.25">
      <c r="B46" s="36" t="s">
        <v>111</v>
      </c>
      <c r="C46" s="36">
        <v>12</v>
      </c>
    </row>
    <row r="47" spans="2:4" ht="15.75" x14ac:dyDescent="0.25">
      <c r="B47" s="10" t="s">
        <v>32</v>
      </c>
      <c r="C47" s="63" t="s">
        <v>169</v>
      </c>
    </row>
    <row r="48" spans="2:4" ht="15.75" x14ac:dyDescent="0.25">
      <c r="B48" s="10" t="s">
        <v>33</v>
      </c>
      <c r="C48" s="63">
        <v>3000</v>
      </c>
    </row>
    <row r="49" spans="2:3" ht="15.75" x14ac:dyDescent="0.25">
      <c r="B49" s="10" t="s">
        <v>34</v>
      </c>
      <c r="C49" s="27" t="s">
        <v>169</v>
      </c>
    </row>
    <row r="50" spans="2:3" ht="11.25" customHeight="1" x14ac:dyDescent="0.25">
      <c r="B50" s="64"/>
      <c r="C50" s="65"/>
    </row>
    <row r="51" spans="2:3" ht="22.5" customHeight="1" x14ac:dyDescent="0.25">
      <c r="B51" s="114" t="s">
        <v>35</v>
      </c>
      <c r="C51" s="114"/>
    </row>
    <row r="52" spans="2:3" ht="15.75" x14ac:dyDescent="0.25">
      <c r="B52" s="10" t="s">
        <v>36</v>
      </c>
      <c r="C52" s="101" t="s">
        <v>338</v>
      </c>
    </row>
    <row r="53" spans="2:3" ht="15.75" x14ac:dyDescent="0.25">
      <c r="B53" s="10" t="s">
        <v>37</v>
      </c>
      <c r="C53" s="101">
        <v>0</v>
      </c>
    </row>
    <row r="54" spans="2:3" ht="15.75" x14ac:dyDescent="0.25">
      <c r="B54" s="60" t="s">
        <v>38</v>
      </c>
      <c r="C54" s="101"/>
    </row>
    <row r="55" spans="2:3" ht="15.75" x14ac:dyDescent="0.25">
      <c r="B55" s="10" t="s">
        <v>39</v>
      </c>
      <c r="C55" s="101">
        <v>120</v>
      </c>
    </row>
    <row r="56" spans="2:3" ht="15.75" x14ac:dyDescent="0.25">
      <c r="B56" s="10" t="s">
        <v>40</v>
      </c>
      <c r="C56" s="101">
        <v>0</v>
      </c>
    </row>
    <row r="57" spans="2:3" ht="15.75" x14ac:dyDescent="0.25">
      <c r="B57" s="10" t="s">
        <v>41</v>
      </c>
      <c r="C57" s="101">
        <v>1520</v>
      </c>
    </row>
    <row r="58" spans="2:3" ht="15.75" x14ac:dyDescent="0.25">
      <c r="B58" s="28"/>
    </row>
    <row r="60" spans="2:3" ht="23.25" customHeight="1" x14ac:dyDescent="0.25">
      <c r="B60" s="115" t="s">
        <v>71</v>
      </c>
      <c r="C60" s="115"/>
    </row>
    <row r="61" spans="2:3" ht="15.75" x14ac:dyDescent="0.25">
      <c r="B61" s="28"/>
    </row>
    <row r="62" spans="2:3" ht="21.75" customHeight="1" x14ac:dyDescent="0.25">
      <c r="B62" s="114" t="s">
        <v>48</v>
      </c>
      <c r="C62" s="114"/>
    </row>
    <row r="63" spans="2:3" ht="15.75" x14ac:dyDescent="0.25">
      <c r="B63" s="9" t="s">
        <v>49</v>
      </c>
      <c r="C63" s="13"/>
    </row>
    <row r="64" spans="2:3" ht="15.75" x14ac:dyDescent="0.25">
      <c r="B64" s="9" t="s">
        <v>50</v>
      </c>
      <c r="C64" s="13"/>
    </row>
    <row r="65" spans="2:3" ht="15.75" x14ac:dyDescent="0.25">
      <c r="B65" s="9" t="s">
        <v>51</v>
      </c>
      <c r="C65" s="13"/>
    </row>
    <row r="66" spans="2:3" ht="15.75" x14ac:dyDescent="0.25">
      <c r="B66" s="20" t="s">
        <v>52</v>
      </c>
      <c r="C66" s="13"/>
    </row>
    <row r="67" spans="2:3" ht="15.75" x14ac:dyDescent="0.25">
      <c r="B67" s="20" t="s">
        <v>53</v>
      </c>
      <c r="C67" s="13"/>
    </row>
    <row r="68" spans="2:3" ht="15.75" x14ac:dyDescent="0.25">
      <c r="B68" s="20" t="s">
        <v>54</v>
      </c>
      <c r="C68" s="13"/>
    </row>
    <row r="69" spans="2:3" ht="15.75" x14ac:dyDescent="0.25">
      <c r="B69" s="20" t="s">
        <v>55</v>
      </c>
      <c r="C69" s="13"/>
    </row>
    <row r="70" spans="2:3" ht="15.75" x14ac:dyDescent="0.25">
      <c r="B70" s="20" t="s">
        <v>56</v>
      </c>
      <c r="C70" s="13"/>
    </row>
    <row r="71" spans="2:3" ht="15.75" x14ac:dyDescent="0.25">
      <c r="B71" s="20" t="s">
        <v>57</v>
      </c>
      <c r="C71" s="37"/>
    </row>
    <row r="72" spans="2:3" ht="15.75" x14ac:dyDescent="0.25">
      <c r="B72" s="9" t="s">
        <v>58</v>
      </c>
      <c r="C72" s="37"/>
    </row>
    <row r="74" spans="2:3" ht="21" customHeight="1" x14ac:dyDescent="0.25">
      <c r="B74" s="114" t="s">
        <v>59</v>
      </c>
      <c r="C74" s="114"/>
    </row>
    <row r="75" spans="2:3" ht="15.75" x14ac:dyDescent="0.25">
      <c r="B75" s="10" t="s">
        <v>50</v>
      </c>
      <c r="C75" s="13"/>
    </row>
    <row r="76" spans="2:3" ht="15.75" x14ac:dyDescent="0.25">
      <c r="B76" s="10" t="s">
        <v>60</v>
      </c>
      <c r="C76" s="13"/>
    </row>
    <row r="77" spans="2:3" ht="15.75" x14ac:dyDescent="0.25">
      <c r="B77" s="38" t="s">
        <v>61</v>
      </c>
      <c r="C77" s="13"/>
    </row>
    <row r="78" spans="2:3" ht="15.75" x14ac:dyDescent="0.25">
      <c r="B78" s="38" t="s">
        <v>62</v>
      </c>
      <c r="C78" s="13"/>
    </row>
    <row r="79" spans="2:3" ht="15.75" x14ac:dyDescent="0.25">
      <c r="B79" s="38" t="s">
        <v>63</v>
      </c>
      <c r="C79" s="37"/>
    </row>
    <row r="81" spans="2:3" ht="21.75" customHeight="1" x14ac:dyDescent="0.25">
      <c r="B81" s="114" t="s">
        <v>64</v>
      </c>
      <c r="C81" s="114"/>
    </row>
    <row r="82" spans="2:3" ht="15.75" x14ac:dyDescent="0.25">
      <c r="B82" s="10" t="s">
        <v>50</v>
      </c>
      <c r="C82" s="13"/>
    </row>
    <row r="83" spans="2:3" ht="15.75" x14ac:dyDescent="0.25">
      <c r="B83" s="10" t="s">
        <v>60</v>
      </c>
      <c r="C83" s="13"/>
    </row>
    <row r="84" spans="2:3" ht="15.75" x14ac:dyDescent="0.25">
      <c r="B84" s="38" t="s">
        <v>61</v>
      </c>
      <c r="C84" s="13"/>
    </row>
    <row r="85" spans="2:3" ht="15.75" x14ac:dyDescent="0.25">
      <c r="B85" s="38" t="s">
        <v>62</v>
      </c>
      <c r="C85" s="13"/>
    </row>
    <row r="86" spans="2:3" ht="15.75" x14ac:dyDescent="0.25">
      <c r="B86" s="38" t="s">
        <v>63</v>
      </c>
      <c r="C86" s="37"/>
    </row>
    <row r="88" spans="2:3" ht="22.5" customHeight="1" x14ac:dyDescent="0.25">
      <c r="B88" s="114" t="s">
        <v>65</v>
      </c>
      <c r="C88" s="114"/>
    </row>
    <row r="89" spans="2:3" ht="15.75" x14ac:dyDescent="0.25">
      <c r="B89" s="10" t="s">
        <v>66</v>
      </c>
      <c r="C89" s="13"/>
    </row>
    <row r="90" spans="2:3" ht="15.75" x14ac:dyDescent="0.25">
      <c r="B90" s="38" t="s">
        <v>67</v>
      </c>
      <c r="C90" s="13"/>
    </row>
    <row r="91" spans="2:3" ht="15.75" x14ac:dyDescent="0.25">
      <c r="B91" s="38" t="s">
        <v>68</v>
      </c>
      <c r="C91" s="13"/>
    </row>
    <row r="93" spans="2:3" ht="23.25" customHeight="1" x14ac:dyDescent="0.25">
      <c r="B93" s="114" t="s">
        <v>69</v>
      </c>
      <c r="C93" s="114"/>
    </row>
    <row r="94" spans="2:3" ht="15.75" x14ac:dyDescent="0.25">
      <c r="B94" s="10" t="s">
        <v>66</v>
      </c>
      <c r="C94" s="13"/>
    </row>
    <row r="95" spans="2:3" ht="15.75" x14ac:dyDescent="0.25">
      <c r="B95" s="38" t="s">
        <v>67</v>
      </c>
      <c r="C95" s="13"/>
    </row>
    <row r="96" spans="2:3" ht="15.75" x14ac:dyDescent="0.25">
      <c r="B96" s="38" t="s">
        <v>68</v>
      </c>
      <c r="C96" s="13"/>
    </row>
    <row r="98" spans="2:5" ht="15.75" x14ac:dyDescent="0.25">
      <c r="B98" s="39" t="s">
        <v>70</v>
      </c>
      <c r="C98" s="13"/>
    </row>
    <row r="101" spans="2:5" ht="15.75" x14ac:dyDescent="0.25">
      <c r="B101" s="115" t="s">
        <v>73</v>
      </c>
      <c r="C101" s="115"/>
    </row>
    <row r="102" spans="2:5" ht="15.75" x14ac:dyDescent="0.25">
      <c r="B102" s="28"/>
      <c r="C102"/>
    </row>
    <row r="104" spans="2:5" ht="15.75" x14ac:dyDescent="0.25">
      <c r="B104" s="114" t="s">
        <v>72</v>
      </c>
      <c r="C104" s="114"/>
    </row>
    <row r="105" spans="2:5" ht="15.75" x14ac:dyDescent="0.25">
      <c r="B105" s="18"/>
      <c r="C105" s="18"/>
      <c r="D105" s="18"/>
      <c r="E105" s="18"/>
    </row>
    <row r="106" spans="2:5" ht="15.75" x14ac:dyDescent="0.25">
      <c r="B106" s="24" t="s">
        <v>30</v>
      </c>
    </row>
    <row r="109" spans="2:5" ht="15.75" x14ac:dyDescent="0.25">
      <c r="B109" s="114" t="s">
        <v>74</v>
      </c>
      <c r="C109" s="114"/>
    </row>
    <row r="110" spans="2:5" ht="15.75" x14ac:dyDescent="0.25">
      <c r="B110" s="24" t="s">
        <v>30</v>
      </c>
    </row>
    <row r="113" spans="2:3" ht="15.75" x14ac:dyDescent="0.25">
      <c r="B113" s="115" t="s">
        <v>110</v>
      </c>
      <c r="C113" s="115"/>
    </row>
    <row r="114" spans="2:3" ht="15.75" x14ac:dyDescent="0.25">
      <c r="B114" s="28"/>
      <c r="C114"/>
    </row>
    <row r="115" spans="2:3" ht="15.75" x14ac:dyDescent="0.25">
      <c r="B115" s="114" t="s">
        <v>75</v>
      </c>
      <c r="C115" s="114"/>
    </row>
    <row r="116" spans="2:3" ht="15.75" x14ac:dyDescent="0.25">
      <c r="B116" s="9" t="s">
        <v>76</v>
      </c>
      <c r="C116" s="40" t="s">
        <v>339</v>
      </c>
    </row>
    <row r="117" spans="2:3" ht="15.75" x14ac:dyDescent="0.25">
      <c r="B117" s="9" t="s">
        <v>77</v>
      </c>
      <c r="C117" s="40" t="s">
        <v>495</v>
      </c>
    </row>
    <row r="118" spans="2:3" ht="15.75" x14ac:dyDescent="0.25">
      <c r="B118" s="9" t="s">
        <v>78</v>
      </c>
      <c r="C118" s="66">
        <v>208</v>
      </c>
    </row>
    <row r="119" spans="2:3" ht="15.75" x14ac:dyDescent="0.25">
      <c r="B119" s="9" t="s">
        <v>79</v>
      </c>
      <c r="C119" s="41" t="s">
        <v>268</v>
      </c>
    </row>
    <row r="120" spans="2:3" ht="15.75" x14ac:dyDescent="0.25">
      <c r="B120" s="42"/>
      <c r="C120" s="43"/>
    </row>
    <row r="121" spans="2:3" ht="15.75" x14ac:dyDescent="0.25">
      <c r="B121" s="114" t="s">
        <v>80</v>
      </c>
      <c r="C121" s="114"/>
    </row>
    <row r="122" spans="2:3" ht="15.75" x14ac:dyDescent="0.25">
      <c r="B122" s="9" t="s">
        <v>81</v>
      </c>
      <c r="C122" s="41" t="s">
        <v>212</v>
      </c>
    </row>
    <row r="123" spans="2:3" ht="15.75" x14ac:dyDescent="0.25">
      <c r="B123" s="9" t="s">
        <v>82</v>
      </c>
      <c r="C123" s="41">
        <v>0</v>
      </c>
    </row>
    <row r="124" spans="2:3" ht="15.75" x14ac:dyDescent="0.25">
      <c r="B124" s="9" t="s">
        <v>83</v>
      </c>
      <c r="C124" s="41">
        <v>0</v>
      </c>
    </row>
    <row r="125" spans="2:3" ht="15.75" x14ac:dyDescent="0.25">
      <c r="B125" s="9" t="s">
        <v>84</v>
      </c>
      <c r="C125" s="109">
        <v>6000</v>
      </c>
    </row>
    <row r="126" spans="2:3" ht="31.5" x14ac:dyDescent="0.25">
      <c r="B126" s="9" t="s">
        <v>85</v>
      </c>
      <c r="C126" s="66">
        <v>95</v>
      </c>
    </row>
    <row r="127" spans="2:3" ht="15.75" x14ac:dyDescent="0.25">
      <c r="B127" s="42"/>
      <c r="C127" s="43"/>
    </row>
    <row r="128" spans="2:3" ht="15.75" x14ac:dyDescent="0.25">
      <c r="B128" s="114" t="s">
        <v>86</v>
      </c>
      <c r="C128" s="114"/>
    </row>
    <row r="129" spans="2:3" ht="15.75" x14ac:dyDescent="0.25">
      <c r="B129" s="9" t="s">
        <v>87</v>
      </c>
      <c r="C129" s="41" t="s">
        <v>163</v>
      </c>
    </row>
    <row r="130" spans="2:3" ht="15.75" x14ac:dyDescent="0.25">
      <c r="B130" s="9" t="s">
        <v>88</v>
      </c>
      <c r="C130" s="41" t="s">
        <v>340</v>
      </c>
    </row>
    <row r="131" spans="2:3" ht="15.75" x14ac:dyDescent="0.25">
      <c r="B131" s="9" t="s">
        <v>89</v>
      </c>
      <c r="C131" s="41" t="s">
        <v>152</v>
      </c>
    </row>
    <row r="132" spans="2:3" ht="15.75" x14ac:dyDescent="0.25">
      <c r="B132" s="10" t="s">
        <v>90</v>
      </c>
      <c r="C132" s="67">
        <v>0</v>
      </c>
    </row>
    <row r="133" spans="2:3" ht="15.75" x14ac:dyDescent="0.25">
      <c r="B133" s="9" t="s">
        <v>91</v>
      </c>
      <c r="C133" s="41" t="s">
        <v>163</v>
      </c>
    </row>
    <row r="134" spans="2:3" ht="15.75" x14ac:dyDescent="0.25">
      <c r="B134" s="9" t="s">
        <v>92</v>
      </c>
      <c r="C134" s="67">
        <v>2832.28</v>
      </c>
    </row>
    <row r="135" spans="2:3" ht="15.75" x14ac:dyDescent="0.25">
      <c r="B135" s="9" t="s">
        <v>93</v>
      </c>
      <c r="C135" s="41" t="s">
        <v>496</v>
      </c>
    </row>
    <row r="136" spans="2:3" ht="15.75" x14ac:dyDescent="0.25">
      <c r="B136" s="9" t="s">
        <v>94</v>
      </c>
      <c r="C136" s="41" t="s">
        <v>341</v>
      </c>
    </row>
    <row r="137" spans="2:3" ht="15.75" x14ac:dyDescent="0.25">
      <c r="B137" s="9" t="s">
        <v>95</v>
      </c>
      <c r="C137" s="41" t="s">
        <v>342</v>
      </c>
    </row>
    <row r="138" spans="2:3" ht="15.75" x14ac:dyDescent="0.25">
      <c r="B138" s="42"/>
      <c r="C138" s="43"/>
    </row>
    <row r="139" spans="2:3" ht="15.75" x14ac:dyDescent="0.25">
      <c r="B139" s="114" t="s">
        <v>96</v>
      </c>
      <c r="C139" s="114"/>
    </row>
    <row r="140" spans="2:3" ht="15.75" x14ac:dyDescent="0.25">
      <c r="B140" s="45" t="s">
        <v>97</v>
      </c>
      <c r="C140" s="46"/>
    </row>
    <row r="141" spans="2:3" ht="15.75" x14ac:dyDescent="0.25">
      <c r="B141" s="45" t="s">
        <v>98</v>
      </c>
      <c r="C141" s="46"/>
    </row>
    <row r="142" spans="2:3" ht="15.75" x14ac:dyDescent="0.25">
      <c r="B142" s="47" t="s">
        <v>113</v>
      </c>
      <c r="C142" s="46"/>
    </row>
    <row r="143" spans="2:3" ht="15.75" x14ac:dyDescent="0.25">
      <c r="B143" s="47" t="s">
        <v>99</v>
      </c>
      <c r="C143" s="46"/>
    </row>
    <row r="144" spans="2:3" ht="15.75" x14ac:dyDescent="0.25">
      <c r="B144" s="45" t="s">
        <v>100</v>
      </c>
      <c r="C144" s="46"/>
    </row>
    <row r="145" spans="2:3" ht="15.75" x14ac:dyDescent="0.25">
      <c r="B145" s="47" t="s">
        <v>101</v>
      </c>
      <c r="C145" s="77"/>
    </row>
    <row r="146" spans="2:3" ht="15.75" x14ac:dyDescent="0.25">
      <c r="B146" s="47" t="s">
        <v>102</v>
      </c>
      <c r="C146" s="106">
        <v>634.5</v>
      </c>
    </row>
    <row r="147" spans="2:3" ht="15.75" x14ac:dyDescent="0.25">
      <c r="B147" s="47" t="s">
        <v>120</v>
      </c>
      <c r="C147" s="77"/>
    </row>
    <row r="148" spans="2:3" ht="15.75" x14ac:dyDescent="0.25">
      <c r="B148" s="47" t="s">
        <v>114</v>
      </c>
      <c r="C148" s="77"/>
    </row>
    <row r="149" spans="2:3" ht="15.75" x14ac:dyDescent="0.25">
      <c r="B149" s="45" t="s">
        <v>103</v>
      </c>
      <c r="C149" s="77"/>
    </row>
    <row r="150" spans="2:3" ht="15.75" x14ac:dyDescent="0.25">
      <c r="B150" s="47" t="s">
        <v>115</v>
      </c>
      <c r="C150" s="77"/>
    </row>
    <row r="151" spans="2:3" ht="15.75" x14ac:dyDescent="0.25">
      <c r="B151" s="47" t="s">
        <v>116</v>
      </c>
      <c r="C151" s="77"/>
    </row>
    <row r="152" spans="2:3" ht="15.75" x14ac:dyDescent="0.25">
      <c r="B152" s="47" t="s">
        <v>104</v>
      </c>
      <c r="C152" s="77"/>
    </row>
    <row r="153" spans="2:3" ht="15.75" x14ac:dyDescent="0.25">
      <c r="B153" s="47" t="s">
        <v>105</v>
      </c>
      <c r="C153" s="77"/>
    </row>
    <row r="154" spans="2:3" ht="15.75" x14ac:dyDescent="0.25">
      <c r="B154" s="47" t="s">
        <v>106</v>
      </c>
      <c r="C154" s="104">
        <v>3333.33</v>
      </c>
    </row>
    <row r="155" spans="2:3" ht="15.75" x14ac:dyDescent="0.25">
      <c r="B155" s="47" t="s">
        <v>107</v>
      </c>
      <c r="C155" s="104">
        <v>1547.55</v>
      </c>
    </row>
    <row r="156" spans="2:3" ht="15.75" x14ac:dyDescent="0.25">
      <c r="B156" s="45" t="s">
        <v>119</v>
      </c>
      <c r="C156" s="77"/>
    </row>
    <row r="157" spans="2:3" ht="15.75" x14ac:dyDescent="0.25">
      <c r="B157" s="47" t="s">
        <v>119</v>
      </c>
      <c r="C157" s="46"/>
    </row>
    <row r="158" spans="2:3" ht="15.75" x14ac:dyDescent="0.25">
      <c r="B158" s="45" t="s">
        <v>108</v>
      </c>
      <c r="C158" s="46"/>
    </row>
    <row r="159" spans="2:3" ht="15.75" x14ac:dyDescent="0.25">
      <c r="B159" s="47" t="s">
        <v>109</v>
      </c>
      <c r="C159" s="46"/>
    </row>
    <row r="160" spans="2:3" ht="15.75" x14ac:dyDescent="0.25">
      <c r="B160" s="47" t="s">
        <v>118</v>
      </c>
      <c r="C160" s="46"/>
    </row>
    <row r="161" spans="2:3" ht="15.75" x14ac:dyDescent="0.25">
      <c r="B161" s="47" t="s">
        <v>117</v>
      </c>
      <c r="C161" s="46"/>
    </row>
    <row r="162" spans="2:3" ht="15.75" x14ac:dyDescent="0.25">
      <c r="B162" s="47" t="s">
        <v>108</v>
      </c>
      <c r="C162" s="46">
        <v>16.899999999999999</v>
      </c>
    </row>
  </sheetData>
  <sheetProtection selectLockedCells="1"/>
  <mergeCells count="22">
    <mergeCell ref="B93:C93"/>
    <mergeCell ref="B7:C7"/>
    <mergeCell ref="B23:C23"/>
    <mergeCell ref="B28:C28"/>
    <mergeCell ref="B39:C39"/>
    <mergeCell ref="B45:C45"/>
    <mergeCell ref="B51:C51"/>
    <mergeCell ref="B24:B26"/>
    <mergeCell ref="C24:C26"/>
    <mergeCell ref="B60:C60"/>
    <mergeCell ref="B62:C62"/>
    <mergeCell ref="B74:C74"/>
    <mergeCell ref="B81:C81"/>
    <mergeCell ref="B88:C88"/>
    <mergeCell ref="B128:C128"/>
    <mergeCell ref="B139:C139"/>
    <mergeCell ref="B101:C101"/>
    <mergeCell ref="B104:C104"/>
    <mergeCell ref="B109:C109"/>
    <mergeCell ref="B113:C113"/>
    <mergeCell ref="B115:C115"/>
    <mergeCell ref="B121:C121"/>
  </mergeCells>
  <hyperlinks>
    <hyperlink ref="B43" location="'Galerija VF-PROG.IZDACI'!A1" display="KLIKNITE OVDJE I UNESITE PODATKE U TABLICU " xr:uid="{00000000-0004-0000-4C00-000000000000}"/>
    <hyperlink ref="B106" location="'KGZ2'!A1" display="KLIKNITE OVDJE I UNESITE PODATKE U TABLICU " xr:uid="{00000000-0004-0000-4C00-000001000000}"/>
    <hyperlink ref="B110" location="'KGZ1'!A1" display="KLIKNITE OVDJE I UNESITE PODATKE U TABLICU " xr:uid="{00000000-0004-0000-4C00-000002000000}"/>
    <hyperlink ref="C14" r:id="rId1" xr:uid="{00000000-0004-0000-4C00-000003000000}"/>
  </hyperlinks>
  <pageMargins left="0.25" right="0.25" top="0.75" bottom="0.75" header="0.3" footer="0.3"/>
  <pageSetup paperSize="9" scale="78" orientation="landscape" r:id="rId2"/>
  <headerFooter>
    <oddHeader>&amp;CGradski ured za kulturu, međunarodnu i međugradsku suradnju i civilno društvo</oddHeader>
    <oddFooter>&amp;CDraškovićeva 25, Zagreb&amp;RObrazac za prijavu pojedinačnih programa za ustanove u kulturi - centri za kulturu</oddFooter>
  </headerFooter>
  <colBreaks count="1" manualBreakCount="1">
    <brk id="3"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2:E22"/>
  <sheetViews>
    <sheetView showGridLines="0" showRowColHeaders="0" zoomScale="70" zoomScaleNormal="70"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46"/>
      <c r="D5" s="46"/>
      <c r="E5" s="32">
        <f>SUM(Table240[[#This Row],[SREDSTVA GRADSKOG UREDA ZA KULTURU ]:[SREDSTVA IZ OSTALIH IZVORA]])</f>
        <v>0</v>
      </c>
    </row>
    <row r="6" spans="1:5" x14ac:dyDescent="0.25">
      <c r="A6" s="26" t="s">
        <v>122</v>
      </c>
      <c r="B6" s="47" t="s">
        <v>99</v>
      </c>
      <c r="C6" s="46"/>
      <c r="D6" s="46"/>
      <c r="E6" s="32">
        <f>SUM(Table240[[#This Row],[SREDSTVA GRADSKOG UREDA ZA KULTURU ]:[SREDSTVA IZ OSTALIH IZVORA]])</f>
        <v>0</v>
      </c>
    </row>
    <row r="7" spans="1:5" x14ac:dyDescent="0.25">
      <c r="A7" s="26" t="s">
        <v>123</v>
      </c>
      <c r="B7" s="47" t="s">
        <v>101</v>
      </c>
      <c r="C7" s="46"/>
      <c r="D7" s="46"/>
      <c r="E7" s="32">
        <f>SUM(Table240[[#This Row],[SREDSTVA GRADSKOG UREDA ZA KULTURU ]:[SREDSTVA IZ OSTALIH IZVORA]])</f>
        <v>0</v>
      </c>
    </row>
    <row r="8" spans="1:5" x14ac:dyDescent="0.25">
      <c r="A8" s="26" t="s">
        <v>124</v>
      </c>
      <c r="B8" s="47" t="s">
        <v>102</v>
      </c>
      <c r="C8" s="107">
        <v>619.88</v>
      </c>
      <c r="D8" s="77">
        <v>14.62</v>
      </c>
      <c r="E8" s="32">
        <f>SUM(Table240[[#This Row],[SREDSTVA GRADSKOG UREDA ZA KULTURU ]:[SREDSTVA IZ OSTALIH IZVORA]])</f>
        <v>634.5</v>
      </c>
    </row>
    <row r="9" spans="1:5" x14ac:dyDescent="0.25">
      <c r="A9" s="26" t="s">
        <v>125</v>
      </c>
      <c r="B9" s="47" t="s">
        <v>120</v>
      </c>
      <c r="C9" s="77"/>
      <c r="D9" s="77"/>
      <c r="E9" s="32">
        <f>SUM(Table240[[#This Row],[SREDSTVA GRADSKOG UREDA ZA KULTURU ]:[SREDSTVA IZ OSTALIH IZVORA]])</f>
        <v>0</v>
      </c>
    </row>
    <row r="10" spans="1:5" x14ac:dyDescent="0.25">
      <c r="A10" s="26" t="s">
        <v>126</v>
      </c>
      <c r="B10" s="47" t="s">
        <v>114</v>
      </c>
      <c r="C10" s="77"/>
      <c r="D10" s="77"/>
      <c r="E10" s="32">
        <f>SUM(Table240[[#This Row],[SREDSTVA GRADSKOG UREDA ZA KULTURU ]:[SREDSTVA IZ OSTALIH IZVORA]])</f>
        <v>0</v>
      </c>
    </row>
    <row r="11" spans="1:5" x14ac:dyDescent="0.25">
      <c r="A11" s="26" t="s">
        <v>127</v>
      </c>
      <c r="B11" s="47" t="s">
        <v>115</v>
      </c>
      <c r="C11" s="77"/>
      <c r="D11" s="77"/>
      <c r="E11" s="32">
        <f>SUM(Table240[[#This Row],[SREDSTVA GRADSKOG UREDA ZA KULTURU ]:[SREDSTVA IZ OSTALIH IZVORA]])</f>
        <v>0</v>
      </c>
    </row>
    <row r="12" spans="1:5" x14ac:dyDescent="0.25">
      <c r="A12" s="26" t="s">
        <v>128</v>
      </c>
      <c r="B12" s="47" t="s">
        <v>116</v>
      </c>
      <c r="C12" s="77"/>
      <c r="D12" s="77"/>
      <c r="E12" s="32">
        <f>SUM(Table240[[#This Row],[SREDSTVA GRADSKOG UREDA ZA KULTURU ]:[SREDSTVA IZ OSTALIH IZVORA]])</f>
        <v>0</v>
      </c>
    </row>
    <row r="13" spans="1:5" x14ac:dyDescent="0.25">
      <c r="A13" s="26" t="s">
        <v>129</v>
      </c>
      <c r="B13" s="47" t="s">
        <v>104</v>
      </c>
      <c r="C13" s="77"/>
      <c r="D13" s="77"/>
      <c r="E13" s="32">
        <f>SUM(Table240[[#This Row],[SREDSTVA GRADSKOG UREDA ZA KULTURU ]:[SREDSTVA IZ OSTALIH IZVORA]])</f>
        <v>0</v>
      </c>
    </row>
    <row r="14" spans="1:5" x14ac:dyDescent="0.25">
      <c r="A14" s="26" t="s">
        <v>130</v>
      </c>
      <c r="B14" s="47" t="s">
        <v>105</v>
      </c>
      <c r="C14" s="77"/>
      <c r="D14" s="77"/>
      <c r="E14" s="32">
        <f>SUM(Table240[[#This Row],[SREDSTVA GRADSKOG UREDA ZA KULTURU ]:[SREDSTVA IZ OSTALIH IZVORA]])</f>
        <v>0</v>
      </c>
    </row>
    <row r="15" spans="1:5" x14ac:dyDescent="0.25">
      <c r="A15" s="26" t="s">
        <v>131</v>
      </c>
      <c r="B15" s="47" t="s">
        <v>106</v>
      </c>
      <c r="C15" s="107">
        <v>678.87</v>
      </c>
      <c r="D15" s="77">
        <v>2654.46</v>
      </c>
      <c r="E15" s="32">
        <f>SUM(Table240[[#This Row],[SREDSTVA GRADSKOG UREDA ZA KULTURU ]:[SREDSTVA IZ OSTALIH IZVORA]])</f>
        <v>3333.33</v>
      </c>
    </row>
    <row r="16" spans="1:5" x14ac:dyDescent="0.25">
      <c r="A16" s="26" t="s">
        <v>132</v>
      </c>
      <c r="B16" s="47" t="s">
        <v>107</v>
      </c>
      <c r="C16" s="107">
        <v>1401.25</v>
      </c>
      <c r="D16" s="77">
        <v>146.30000000000001</v>
      </c>
      <c r="E16" s="32">
        <f>SUM(Table240[[#This Row],[SREDSTVA GRADSKOG UREDA ZA KULTURU ]:[SREDSTVA IZ OSTALIH IZVORA]])</f>
        <v>1547.55</v>
      </c>
    </row>
    <row r="17" spans="1:5" x14ac:dyDescent="0.25">
      <c r="A17" s="26" t="s">
        <v>133</v>
      </c>
      <c r="B17" s="47" t="s">
        <v>119</v>
      </c>
      <c r="C17" s="77"/>
      <c r="D17" s="77"/>
      <c r="E17" s="32">
        <f>SUM(Table240[[#This Row],[SREDSTVA GRADSKOG UREDA ZA KULTURU ]:[SREDSTVA IZ OSTALIH IZVORA]])</f>
        <v>0</v>
      </c>
    </row>
    <row r="18" spans="1:5" x14ac:dyDescent="0.25">
      <c r="A18" s="26" t="s">
        <v>134</v>
      </c>
      <c r="B18" s="47" t="s">
        <v>109</v>
      </c>
      <c r="C18" s="77"/>
      <c r="D18" s="77"/>
      <c r="E18" s="32">
        <f>SUM(Table240[[#This Row],[SREDSTVA GRADSKOG UREDA ZA KULTURU ]:[SREDSTVA IZ OSTALIH IZVORA]])</f>
        <v>0</v>
      </c>
    </row>
    <row r="19" spans="1:5" x14ac:dyDescent="0.25">
      <c r="A19" s="26" t="s">
        <v>135</v>
      </c>
      <c r="B19" s="47" t="s">
        <v>118</v>
      </c>
      <c r="C19" s="77"/>
      <c r="D19" s="77"/>
      <c r="E19" s="32">
        <f>SUM(Table240[[#This Row],[SREDSTVA GRADSKOG UREDA ZA KULTURU ]:[SREDSTVA IZ OSTALIH IZVORA]])</f>
        <v>0</v>
      </c>
    </row>
    <row r="20" spans="1:5" x14ac:dyDescent="0.25">
      <c r="A20" s="26" t="s">
        <v>136</v>
      </c>
      <c r="B20" s="47" t="s">
        <v>117</v>
      </c>
      <c r="C20" s="108"/>
      <c r="D20" s="108"/>
      <c r="E20" s="33">
        <f>SUM(Table240[[#This Row],[SREDSTVA GRADSKOG UREDA ZA KULTURU ]:[SREDSTVA IZ OSTALIH IZVORA]])</f>
        <v>0</v>
      </c>
    </row>
    <row r="21" spans="1:5" x14ac:dyDescent="0.25">
      <c r="A21" s="26" t="s">
        <v>137</v>
      </c>
      <c r="B21" s="47" t="s">
        <v>216</v>
      </c>
      <c r="C21" s="77"/>
      <c r="D21" s="77">
        <v>16.899999999999999</v>
      </c>
      <c r="E21" s="32">
        <f>SUM(Table240[[#This Row],[SREDSTVA GRADSKOG UREDA ZA KULTURU ]:[SREDSTVA IZ OSTALIH IZVORA]])</f>
        <v>16.899999999999999</v>
      </c>
    </row>
    <row r="22" spans="1:5" x14ac:dyDescent="0.25">
      <c r="A22" s="79" t="s">
        <v>47</v>
      </c>
      <c r="B22" s="79"/>
      <c r="C22" s="80"/>
      <c r="D22" s="80"/>
      <c r="E22" s="81">
        <f>SUBTOTAL(109,Table240[UKUPNO])</f>
        <v>5532.28</v>
      </c>
    </row>
  </sheetData>
  <pageMargins left="0.7" right="0.7" top="0.75" bottom="0.75" header="0.3" footer="0.3"/>
  <drawing r:id="rId1"/>
  <tableParts count="1">
    <tablePart r:id="rId2"/>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8" tint="-0.249977111117893"/>
  </sheetPr>
  <dimension ref="B3:E161"/>
  <sheetViews>
    <sheetView zoomScale="60" zoomScaleNormal="60" workbookViewId="0">
      <pane ySplit="5" topLeftCell="A114"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343</v>
      </c>
    </row>
    <row r="18" spans="2:3" ht="15.75" x14ac:dyDescent="0.25">
      <c r="B18" s="9" t="s">
        <v>12</v>
      </c>
      <c r="C18" s="14" t="s">
        <v>211</v>
      </c>
    </row>
    <row r="19" spans="2:3" ht="15.75" x14ac:dyDescent="0.25">
      <c r="B19" s="9" t="s">
        <v>13</v>
      </c>
      <c r="C19" s="14" t="s">
        <v>493</v>
      </c>
    </row>
    <row r="20" spans="2:3" ht="15.75" customHeight="1" x14ac:dyDescent="0.25">
      <c r="B20" s="9" t="s">
        <v>14</v>
      </c>
      <c r="C20" s="14">
        <v>6000</v>
      </c>
    </row>
    <row r="21" spans="2:3" ht="15.75" x14ac:dyDescent="0.25">
      <c r="B21" s="9" t="s">
        <v>15</v>
      </c>
      <c r="C21" s="14">
        <v>200</v>
      </c>
    </row>
    <row r="22" spans="2:3" ht="15" customHeight="1" x14ac:dyDescent="0.25">
      <c r="B22" s="15"/>
    </row>
    <row r="23" spans="2:3" ht="23.25" customHeight="1" x14ac:dyDescent="0.25">
      <c r="B23" s="117" t="s">
        <v>16</v>
      </c>
      <c r="C23" s="117"/>
    </row>
    <row r="24" spans="2:3" ht="261.95" customHeight="1" x14ac:dyDescent="0.25">
      <c r="B24" s="119" t="s">
        <v>17</v>
      </c>
      <c r="C24" s="121" t="s">
        <v>497</v>
      </c>
    </row>
    <row r="25" spans="2:3" ht="378.95" customHeight="1" x14ac:dyDescent="0.25">
      <c r="B25" s="120"/>
      <c r="C25" s="122"/>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86">
        <v>1000</v>
      </c>
    </row>
    <row r="30" spans="2:3" ht="15.75" x14ac:dyDescent="0.25">
      <c r="B30" s="20" t="s">
        <v>21</v>
      </c>
      <c r="C30" s="86">
        <v>0</v>
      </c>
    </row>
    <row r="31" spans="2:3" ht="15.75" x14ac:dyDescent="0.25">
      <c r="B31" s="20" t="s">
        <v>22</v>
      </c>
      <c r="C31" s="86">
        <v>0</v>
      </c>
    </row>
    <row r="32" spans="2:3" ht="15.75" x14ac:dyDescent="0.25">
      <c r="B32" s="9" t="s">
        <v>23</v>
      </c>
      <c r="C32" s="86">
        <v>0</v>
      </c>
    </row>
    <row r="33" spans="2:4" ht="15.75" x14ac:dyDescent="0.25">
      <c r="B33" s="9" t="s">
        <v>24</v>
      </c>
      <c r="C33" s="86">
        <v>0</v>
      </c>
    </row>
    <row r="34" spans="2:4" ht="31.5" x14ac:dyDescent="0.25">
      <c r="B34" s="9" t="s">
        <v>25</v>
      </c>
      <c r="C34" s="86"/>
    </row>
    <row r="35" spans="2:4" ht="15.75" x14ac:dyDescent="0.25">
      <c r="B35" s="9" t="s">
        <v>26</v>
      </c>
      <c r="C35" s="86">
        <v>0</v>
      </c>
    </row>
    <row r="36" spans="2:4" ht="21.75" customHeight="1" x14ac:dyDescent="0.25">
      <c r="B36" s="21" t="s">
        <v>27</v>
      </c>
      <c r="C36" s="22">
        <f>SUM(C28:C35)</f>
        <v>1000</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36">
        <v>11</v>
      </c>
    </row>
    <row r="46" spans="2:4" ht="15.75" x14ac:dyDescent="0.25">
      <c r="B46" s="10" t="s">
        <v>32</v>
      </c>
      <c r="C46" s="63" t="s">
        <v>169</v>
      </c>
    </row>
    <row r="47" spans="2:4" ht="15.75" x14ac:dyDescent="0.25">
      <c r="B47" s="10" t="s">
        <v>33</v>
      </c>
      <c r="C47" s="63">
        <v>6000</v>
      </c>
    </row>
    <row r="48" spans="2:4" ht="15.75" x14ac:dyDescent="0.25">
      <c r="B48" s="10" t="s">
        <v>34</v>
      </c>
      <c r="C48" s="27" t="s">
        <v>169</v>
      </c>
    </row>
    <row r="49" spans="2:3" ht="11.25" customHeight="1" x14ac:dyDescent="0.25">
      <c r="B49" s="64"/>
      <c r="C49" s="65"/>
    </row>
    <row r="50" spans="2:3" ht="22.5" customHeight="1" x14ac:dyDescent="0.25">
      <c r="B50" s="114" t="s">
        <v>35</v>
      </c>
      <c r="C50" s="114"/>
    </row>
    <row r="51" spans="2:3" ht="15.75" x14ac:dyDescent="0.25">
      <c r="B51" s="10" t="s">
        <v>36</v>
      </c>
      <c r="C51" s="63" t="s">
        <v>344</v>
      </c>
    </row>
    <row r="52" spans="2:3" ht="15.75" x14ac:dyDescent="0.25">
      <c r="B52" s="10" t="s">
        <v>37</v>
      </c>
      <c r="C52" s="63">
        <v>0</v>
      </c>
    </row>
    <row r="53" spans="2:3" ht="15.75" x14ac:dyDescent="0.25">
      <c r="B53" s="60" t="s">
        <v>38</v>
      </c>
      <c r="C53" s="63"/>
    </row>
    <row r="54" spans="2:3" ht="15.75" x14ac:dyDescent="0.25">
      <c r="B54" s="10" t="s">
        <v>39</v>
      </c>
      <c r="C54" s="63">
        <v>100</v>
      </c>
    </row>
    <row r="55" spans="2:3" ht="15.75" x14ac:dyDescent="0.25">
      <c r="B55" s="10" t="s">
        <v>40</v>
      </c>
      <c r="C55" s="63">
        <v>0</v>
      </c>
    </row>
    <row r="56" spans="2:3" ht="15.75" x14ac:dyDescent="0.25">
      <c r="B56" s="10" t="s">
        <v>41</v>
      </c>
      <c r="C56" s="63">
        <v>1000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ht="15.75" x14ac:dyDescent="0.25">
      <c r="B114" s="114" t="s">
        <v>75</v>
      </c>
      <c r="C114" s="114"/>
    </row>
    <row r="115" spans="2:3" ht="15.75" x14ac:dyDescent="0.25">
      <c r="B115" s="9" t="s">
        <v>76</v>
      </c>
      <c r="C115" s="40" t="s">
        <v>345</v>
      </c>
    </row>
    <row r="116" spans="2:3" ht="15.75" x14ac:dyDescent="0.25">
      <c r="B116" s="9" t="s">
        <v>77</v>
      </c>
      <c r="C116" s="40" t="s">
        <v>495</v>
      </c>
    </row>
    <row r="117" spans="2:3" ht="15.75" x14ac:dyDescent="0.25">
      <c r="B117" s="9" t="s">
        <v>78</v>
      </c>
      <c r="C117" s="66">
        <v>176</v>
      </c>
    </row>
    <row r="118" spans="2:3" ht="15.75" x14ac:dyDescent="0.25">
      <c r="B118" s="9" t="s">
        <v>79</v>
      </c>
      <c r="C118" s="41" t="s">
        <v>268</v>
      </c>
    </row>
    <row r="119" spans="2:3" ht="15.75" x14ac:dyDescent="0.25">
      <c r="B119" s="42"/>
      <c r="C119" s="43"/>
    </row>
    <row r="120" spans="2:3" ht="15.75" x14ac:dyDescent="0.25">
      <c r="B120" s="114" t="s">
        <v>80</v>
      </c>
      <c r="C120" s="114"/>
    </row>
    <row r="121" spans="2:3" ht="15.75" x14ac:dyDescent="0.25">
      <c r="B121" s="9" t="s">
        <v>81</v>
      </c>
      <c r="C121" s="41" t="s">
        <v>212</v>
      </c>
    </row>
    <row r="122" spans="2:3" ht="15.6" x14ac:dyDescent="0.3">
      <c r="B122" s="9" t="s">
        <v>82</v>
      </c>
      <c r="C122" s="41">
        <v>0</v>
      </c>
    </row>
    <row r="123" spans="2:3" ht="15.6" x14ac:dyDescent="0.3">
      <c r="B123" s="9" t="s">
        <v>83</v>
      </c>
      <c r="C123" s="41">
        <v>0</v>
      </c>
    </row>
    <row r="124" spans="2:3" ht="15.6" x14ac:dyDescent="0.3">
      <c r="B124" s="9" t="s">
        <v>84</v>
      </c>
      <c r="C124" s="109">
        <v>6000</v>
      </c>
    </row>
    <row r="125" spans="2:3" ht="31.5" x14ac:dyDescent="0.25">
      <c r="B125" s="9" t="s">
        <v>85</v>
      </c>
      <c r="C125" s="66">
        <v>200</v>
      </c>
    </row>
    <row r="126" spans="2:3" ht="15.6" x14ac:dyDescent="0.3">
      <c r="B126" s="42"/>
      <c r="C126" s="43"/>
    </row>
    <row r="127" spans="2:3" x14ac:dyDescent="0.3">
      <c r="B127" s="114" t="s">
        <v>86</v>
      </c>
      <c r="C127" s="114"/>
    </row>
    <row r="128" spans="2:3" ht="15.6" x14ac:dyDescent="0.3">
      <c r="B128" s="9" t="s">
        <v>87</v>
      </c>
      <c r="C128" s="41" t="s">
        <v>163</v>
      </c>
    </row>
    <row r="129" spans="2:3" ht="15.6" x14ac:dyDescent="0.3">
      <c r="B129" s="9" t="s">
        <v>88</v>
      </c>
      <c r="C129" s="41" t="s">
        <v>340</v>
      </c>
    </row>
    <row r="130" spans="2:3" ht="15.6" x14ac:dyDescent="0.3">
      <c r="B130" s="9" t="s">
        <v>89</v>
      </c>
      <c r="C130" s="41" t="s">
        <v>152</v>
      </c>
    </row>
    <row r="131" spans="2:3" ht="15.6" x14ac:dyDescent="0.3">
      <c r="B131" s="10" t="s">
        <v>90</v>
      </c>
      <c r="C131" s="67">
        <v>0</v>
      </c>
    </row>
    <row r="132" spans="2:3" ht="15.6" x14ac:dyDescent="0.3">
      <c r="B132" s="9" t="s">
        <v>91</v>
      </c>
      <c r="C132" s="41" t="s">
        <v>163</v>
      </c>
    </row>
    <row r="133" spans="2:3" ht="15.6" x14ac:dyDescent="0.3">
      <c r="B133" s="9" t="s">
        <v>92</v>
      </c>
      <c r="C133" s="67">
        <v>72.63</v>
      </c>
    </row>
    <row r="134" spans="2:3" ht="15.6" x14ac:dyDescent="0.3">
      <c r="B134" s="9" t="s">
        <v>93</v>
      </c>
      <c r="C134" s="41" t="s">
        <v>176</v>
      </c>
    </row>
    <row r="135" spans="2:3" ht="15.6" x14ac:dyDescent="0.3">
      <c r="B135" s="9" t="s">
        <v>94</v>
      </c>
      <c r="C135" s="41" t="s">
        <v>341</v>
      </c>
    </row>
    <row r="136" spans="2:3" ht="15.75" x14ac:dyDescent="0.25">
      <c r="B136" s="9" t="s">
        <v>95</v>
      </c>
      <c r="C136" s="41" t="s">
        <v>342</v>
      </c>
    </row>
    <row r="137" spans="2:3" ht="15.6" x14ac:dyDescent="0.3">
      <c r="B137" s="42"/>
      <c r="C137" s="43"/>
    </row>
    <row r="138" spans="2:3" x14ac:dyDescent="0.3">
      <c r="B138" s="114" t="s">
        <v>96</v>
      </c>
      <c r="C138" s="114"/>
    </row>
    <row r="139" spans="2:3" ht="15.6" x14ac:dyDescent="0.35">
      <c r="B139" s="45" t="s">
        <v>97</v>
      </c>
      <c r="C139" s="46"/>
    </row>
    <row r="140" spans="2:3" ht="15.75" x14ac:dyDescent="0.25">
      <c r="B140" s="45" t="s">
        <v>98</v>
      </c>
      <c r="C140" s="46"/>
    </row>
    <row r="141" spans="2:3" ht="15.75" x14ac:dyDescent="0.25">
      <c r="B141" s="47" t="s">
        <v>113</v>
      </c>
      <c r="C141" s="46"/>
    </row>
    <row r="142" spans="2:3" ht="15.75" x14ac:dyDescent="0.25">
      <c r="B142" s="47" t="s">
        <v>99</v>
      </c>
      <c r="C142" s="46"/>
    </row>
    <row r="143" spans="2:3" ht="15.6" x14ac:dyDescent="0.35">
      <c r="B143" s="45" t="s">
        <v>100</v>
      </c>
      <c r="C143" s="46"/>
    </row>
    <row r="144" spans="2:3" ht="15.6" x14ac:dyDescent="0.35">
      <c r="B144" s="47" t="s">
        <v>101</v>
      </c>
      <c r="C144" s="46"/>
    </row>
    <row r="145" spans="2:3" ht="15.6" x14ac:dyDescent="0.35">
      <c r="B145" s="47" t="s">
        <v>102</v>
      </c>
      <c r="C145" s="46"/>
    </row>
    <row r="146" spans="2:3" ht="15.6" x14ac:dyDescent="0.35">
      <c r="B146" s="47" t="s">
        <v>120</v>
      </c>
      <c r="C146" s="46"/>
    </row>
    <row r="147" spans="2:3" ht="15.6" x14ac:dyDescent="0.35">
      <c r="B147" s="47" t="s">
        <v>114</v>
      </c>
      <c r="C147" s="46"/>
    </row>
    <row r="148" spans="2:3" ht="15.6" x14ac:dyDescent="0.35">
      <c r="B148" s="45" t="s">
        <v>103</v>
      </c>
      <c r="C148" s="46"/>
    </row>
    <row r="149" spans="2:3" ht="15.75" x14ac:dyDescent="0.25">
      <c r="B149" s="47" t="s">
        <v>115</v>
      </c>
      <c r="C149" s="46"/>
    </row>
    <row r="150" spans="2:3" ht="15.75" x14ac:dyDescent="0.25">
      <c r="B150" s="47" t="s">
        <v>116</v>
      </c>
      <c r="C150" s="46"/>
    </row>
    <row r="151" spans="2:3" ht="15.75" x14ac:dyDescent="0.25">
      <c r="B151" s="47" t="s">
        <v>104</v>
      </c>
      <c r="C151" s="46"/>
    </row>
    <row r="152" spans="2:3" ht="15.6" x14ac:dyDescent="0.35">
      <c r="B152" s="47" t="s">
        <v>105</v>
      </c>
      <c r="C152" s="46"/>
    </row>
    <row r="153" spans="2:3" ht="15.6" x14ac:dyDescent="0.35">
      <c r="B153" s="47" t="s">
        <v>106</v>
      </c>
      <c r="C153" s="46"/>
    </row>
    <row r="154" spans="2:3" ht="15.75" x14ac:dyDescent="0.25">
      <c r="B154" s="47" t="s">
        <v>107</v>
      </c>
      <c r="C154" s="104">
        <v>1072.6300000000001</v>
      </c>
    </row>
    <row r="155" spans="2:3" ht="15.75" x14ac:dyDescent="0.25">
      <c r="B155" s="45" t="s">
        <v>119</v>
      </c>
      <c r="C155" s="46"/>
    </row>
    <row r="156" spans="2:3" ht="15.75" x14ac:dyDescent="0.25">
      <c r="B156" s="47" t="s">
        <v>119</v>
      </c>
      <c r="C156" s="46"/>
    </row>
    <row r="157" spans="2:3" ht="15.6" x14ac:dyDescent="0.35">
      <c r="B157" s="45" t="s">
        <v>108</v>
      </c>
      <c r="C157" s="46"/>
    </row>
    <row r="158" spans="2:3" ht="15.6" x14ac:dyDescent="0.35">
      <c r="B158" s="47" t="s">
        <v>109</v>
      </c>
      <c r="C158" s="46"/>
    </row>
    <row r="159" spans="2:3" ht="15.75" x14ac:dyDescent="0.25">
      <c r="B159" s="47" t="s">
        <v>118</v>
      </c>
      <c r="C159" s="46"/>
    </row>
    <row r="160" spans="2:3" ht="15.6" x14ac:dyDescent="0.35">
      <c r="B160" s="47" t="s">
        <v>117</v>
      </c>
      <c r="C160" s="46"/>
    </row>
    <row r="161" spans="2:3" ht="15.6" x14ac:dyDescent="0.35">
      <c r="B161" s="47" t="s">
        <v>108</v>
      </c>
      <c r="C161" s="46"/>
    </row>
  </sheetData>
  <sheetProtection selectLockedCells="1"/>
  <mergeCells count="22">
    <mergeCell ref="B92:C92"/>
    <mergeCell ref="B7:C7"/>
    <mergeCell ref="B23:C23"/>
    <mergeCell ref="B27:C27"/>
    <mergeCell ref="B38:C38"/>
    <mergeCell ref="B44:C44"/>
    <mergeCell ref="B50:C50"/>
    <mergeCell ref="B24:B25"/>
    <mergeCell ref="C24:C25"/>
    <mergeCell ref="B59:C59"/>
    <mergeCell ref="B61:C61"/>
    <mergeCell ref="B73:C73"/>
    <mergeCell ref="B80:C80"/>
    <mergeCell ref="B87:C87"/>
    <mergeCell ref="B127:C127"/>
    <mergeCell ref="B138:C138"/>
    <mergeCell ref="B100:C100"/>
    <mergeCell ref="B103:C103"/>
    <mergeCell ref="B108:C108"/>
    <mergeCell ref="B112:C112"/>
    <mergeCell ref="B114:C114"/>
    <mergeCell ref="B120:C120"/>
  </mergeCells>
  <hyperlinks>
    <hyperlink ref="B42" location="'Galerija Kontrast-PROG.IZDACI'!A1" display="KLIKNITE OVDJE I UNESITE PODATKE U TABLICU " xr:uid="{00000000-0004-0000-4E00-000000000000}"/>
    <hyperlink ref="B105" location="'KGZ2'!A1" display="KLIKNITE OVDJE I UNESITE PODATKE U TABLICU " xr:uid="{00000000-0004-0000-4E00-000001000000}"/>
    <hyperlink ref="B109" location="'KGZ1'!A1" display="KLIKNITE OVDJE I UNESITE PODATKE U TABLICU " xr:uid="{00000000-0004-0000-4E00-000002000000}"/>
    <hyperlink ref="C14" r:id="rId1" xr:uid="{00000000-0004-0000-4E00-000003000000}"/>
  </hyperlinks>
  <pageMargins left="0.25" right="0.25" top="0.75" bottom="0.75" header="0.3" footer="0.3"/>
  <pageSetup paperSize="9" scale="78" orientation="landscape" r:id="rId2"/>
  <headerFooter>
    <oddHeader>&amp;CGradski ured za kulturu, međunarodnu i međugradsku suradnju i civilno društvo</oddHeader>
    <oddFooter>&amp;CDraškovićeva 25, Zagreb&amp;RObrazac za prijavu pojedinačnih programa za ustanove u kulturi - centri za kulturu</oddFooter>
  </headerFooter>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29"/>
  <sheetViews>
    <sheetView showGridLines="0" showRowColHeaders="0" zoomScale="98" zoomScaleNormal="98"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SUM(Table25[[#This Row],[SREDSTVA GRADSKOG UREDA ZA KULTURU ]:[SREDSTVA IZ OSTALIH IZVORA]])</f>
        <v>0</v>
      </c>
    </row>
    <row r="6" spans="1:5" x14ac:dyDescent="0.25">
      <c r="A6" s="26" t="s">
        <v>122</v>
      </c>
      <c r="B6" s="47" t="s">
        <v>99</v>
      </c>
      <c r="C6" s="32"/>
      <c r="D6" s="32"/>
      <c r="E6" s="32">
        <f>SUM(Table25[[#This Row],[SREDSTVA GRADSKOG UREDA ZA KULTURU ]:[SREDSTVA IZ OSTALIH IZVORA]])</f>
        <v>0</v>
      </c>
    </row>
    <row r="7" spans="1:5" x14ac:dyDescent="0.25">
      <c r="A7" s="26" t="s">
        <v>123</v>
      </c>
      <c r="B7" s="47" t="s">
        <v>101</v>
      </c>
      <c r="C7" s="32">
        <v>200</v>
      </c>
      <c r="D7" s="32">
        <v>59.7</v>
      </c>
      <c r="E7" s="32">
        <f>SUM(Table25[[#This Row],[SREDSTVA GRADSKOG UREDA ZA KULTURU ]:[SREDSTVA IZ OSTALIH IZVORA]])</f>
        <v>259.7</v>
      </c>
    </row>
    <row r="8" spans="1:5" x14ac:dyDescent="0.25">
      <c r="A8" s="26" t="s">
        <v>124</v>
      </c>
      <c r="B8" s="47" t="s">
        <v>102</v>
      </c>
      <c r="C8" s="32">
        <v>21.48</v>
      </c>
      <c r="D8" s="32"/>
      <c r="E8" s="32">
        <f>SUM(Table25[[#This Row],[SREDSTVA GRADSKOG UREDA ZA KULTURU ]:[SREDSTVA IZ OSTALIH IZVORA]])</f>
        <v>21.48</v>
      </c>
    </row>
    <row r="9" spans="1:5" x14ac:dyDescent="0.25">
      <c r="A9" s="26" t="s">
        <v>125</v>
      </c>
      <c r="B9" s="47" t="s">
        <v>120</v>
      </c>
      <c r="C9" s="32"/>
      <c r="D9" s="32">
        <v>1.24</v>
      </c>
      <c r="E9" s="32">
        <f>SUM(Table25[[#This Row],[SREDSTVA GRADSKOG UREDA ZA KULTURU ]:[SREDSTVA IZ OSTALIH IZVORA]])</f>
        <v>1.24</v>
      </c>
    </row>
    <row r="10" spans="1:5" x14ac:dyDescent="0.25">
      <c r="A10" s="26" t="s">
        <v>126</v>
      </c>
      <c r="B10" s="47" t="s">
        <v>114</v>
      </c>
      <c r="C10" s="32"/>
      <c r="D10" s="32"/>
      <c r="E10" s="32">
        <f>SUM(Table25[[#This Row],[SREDSTVA GRADSKOG UREDA ZA KULTURU ]:[SREDSTVA IZ OSTALIH IZVORA]])</f>
        <v>0</v>
      </c>
    </row>
    <row r="11" spans="1:5" x14ac:dyDescent="0.25">
      <c r="A11" s="26" t="s">
        <v>127</v>
      </c>
      <c r="B11" s="47" t="s">
        <v>115</v>
      </c>
      <c r="C11" s="32"/>
      <c r="D11" s="32"/>
      <c r="E11" s="32">
        <f>SUM(Table25[[#This Row],[SREDSTVA GRADSKOG UREDA ZA KULTURU ]:[SREDSTVA IZ OSTALIH IZVORA]])</f>
        <v>0</v>
      </c>
    </row>
    <row r="12" spans="1:5" x14ac:dyDescent="0.25">
      <c r="A12" s="26" t="s">
        <v>128</v>
      </c>
      <c r="B12" s="47" t="s">
        <v>116</v>
      </c>
      <c r="C12" s="32"/>
      <c r="D12" s="32"/>
      <c r="E12" s="32">
        <f>SUM(Table25[[#This Row],[SREDSTVA GRADSKOG UREDA ZA KULTURU ]:[SREDSTVA IZ OSTALIH IZVORA]])</f>
        <v>0</v>
      </c>
    </row>
    <row r="13" spans="1:5" x14ac:dyDescent="0.25">
      <c r="A13" s="26" t="s">
        <v>129</v>
      </c>
      <c r="B13" s="47" t="s">
        <v>104</v>
      </c>
      <c r="C13" s="32"/>
      <c r="D13" s="32"/>
      <c r="E13" s="32">
        <f>SUM(Table25[[#This Row],[SREDSTVA GRADSKOG UREDA ZA KULTURU ]:[SREDSTVA IZ OSTALIH IZVORA]])</f>
        <v>0</v>
      </c>
    </row>
    <row r="14" spans="1:5" x14ac:dyDescent="0.25">
      <c r="A14" s="26" t="s">
        <v>130</v>
      </c>
      <c r="B14" s="47" t="s">
        <v>105</v>
      </c>
      <c r="C14" s="32">
        <v>750</v>
      </c>
      <c r="D14" s="32">
        <v>62.5</v>
      </c>
      <c r="E14" s="32">
        <f>SUM(Table25[[#This Row],[SREDSTVA GRADSKOG UREDA ZA KULTURU ]:[SREDSTVA IZ OSTALIH IZVORA]])</f>
        <v>812.5</v>
      </c>
    </row>
    <row r="15" spans="1:5" x14ac:dyDescent="0.25">
      <c r="A15" s="26" t="s">
        <v>131</v>
      </c>
      <c r="B15" s="47" t="s">
        <v>106</v>
      </c>
      <c r="C15" s="32">
        <v>5538</v>
      </c>
      <c r="D15" s="32"/>
      <c r="E15" s="32">
        <f>SUM(Table25[[#This Row],[SREDSTVA GRADSKOG UREDA ZA KULTURU ]:[SREDSTVA IZ OSTALIH IZVORA]])</f>
        <v>5538</v>
      </c>
    </row>
    <row r="16" spans="1:5" x14ac:dyDescent="0.25">
      <c r="A16" s="26" t="s">
        <v>132</v>
      </c>
      <c r="B16" s="47" t="s">
        <v>107</v>
      </c>
      <c r="C16" s="32">
        <v>750.3</v>
      </c>
      <c r="D16" s="32">
        <v>532.70000000000005</v>
      </c>
      <c r="E16" s="32">
        <f>SUM(Table25[[#This Row],[SREDSTVA GRADSKOG UREDA ZA KULTURU ]:[SREDSTVA IZ OSTALIH IZVORA]])</f>
        <v>1283</v>
      </c>
    </row>
    <row r="17" spans="1:10" x14ac:dyDescent="0.25">
      <c r="A17" s="26" t="s">
        <v>133</v>
      </c>
      <c r="B17" s="47" t="s">
        <v>119</v>
      </c>
      <c r="C17" s="32"/>
      <c r="D17" s="32"/>
      <c r="E17" s="32">
        <f>SUM(Table25[[#This Row],[SREDSTVA GRADSKOG UREDA ZA KULTURU ]:[SREDSTVA IZ OSTALIH IZVORA]])</f>
        <v>0</v>
      </c>
    </row>
    <row r="18" spans="1:10" x14ac:dyDescent="0.25">
      <c r="A18" s="26" t="s">
        <v>134</v>
      </c>
      <c r="B18" s="47" t="s">
        <v>109</v>
      </c>
      <c r="C18" s="32"/>
      <c r="D18" s="32"/>
      <c r="E18" s="32">
        <f>SUM(Table25[[#This Row],[SREDSTVA GRADSKOG UREDA ZA KULTURU ]:[SREDSTVA IZ OSTALIH IZVORA]])</f>
        <v>0</v>
      </c>
    </row>
    <row r="19" spans="1:10" x14ac:dyDescent="0.25">
      <c r="A19" s="26" t="s">
        <v>135</v>
      </c>
      <c r="B19" s="47" t="s">
        <v>118</v>
      </c>
      <c r="C19" s="32"/>
      <c r="D19" s="32"/>
      <c r="E19" s="32">
        <f>SUM(Table25[[#This Row],[SREDSTVA GRADSKOG UREDA ZA KULTURU ]:[SREDSTVA IZ OSTALIH IZVORA]])</f>
        <v>0</v>
      </c>
    </row>
    <row r="20" spans="1:10" x14ac:dyDescent="0.25">
      <c r="A20" s="26" t="s">
        <v>136</v>
      </c>
      <c r="B20" s="47" t="s">
        <v>117</v>
      </c>
      <c r="C20" s="33"/>
      <c r="D20" s="33">
        <v>273.72000000000003</v>
      </c>
      <c r="E20" s="33">
        <f>SUM(Table25[[#This Row],[SREDSTVA GRADSKOG UREDA ZA KULTURU ]:[SREDSTVA IZ OSTALIH IZVORA]])</f>
        <v>273.72000000000003</v>
      </c>
    </row>
    <row r="21" spans="1:10" x14ac:dyDescent="0.25">
      <c r="A21" s="26" t="s">
        <v>137</v>
      </c>
      <c r="B21" s="47" t="s">
        <v>108</v>
      </c>
      <c r="C21" s="32">
        <v>340.22</v>
      </c>
      <c r="D21" s="32">
        <v>883.42</v>
      </c>
      <c r="E21" s="32">
        <f>SUM(Table25[[#This Row],[SREDSTVA GRADSKOG UREDA ZA KULTURU ]:[SREDSTVA IZ OSTALIH IZVORA]])</f>
        <v>1223.6399999999999</v>
      </c>
    </row>
    <row r="22" spans="1:10" x14ac:dyDescent="0.25">
      <c r="A22" s="79" t="s">
        <v>47</v>
      </c>
      <c r="B22" s="79"/>
      <c r="C22" s="80"/>
      <c r="D22" s="80"/>
      <c r="E22" s="81">
        <f>SUBTOTAL(109,Table25[UKUPNO])</f>
        <v>9413.2800000000007</v>
      </c>
    </row>
    <row r="29" spans="1:10" x14ac:dyDescent="0.25">
      <c r="J29" s="18" t="s">
        <v>356</v>
      </c>
    </row>
  </sheetData>
  <pageMargins left="0.7" right="0.7" top="0.75" bottom="0.75" header="0.3" footer="0.3"/>
  <drawing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2:E22"/>
  <sheetViews>
    <sheetView showGridLines="0" showRowColHeaders="0" zoomScale="78" zoomScaleNormal="78"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SUM(Table241[[#This Row],[SREDSTVA GRADSKOG UREDA ZA KULTURU ]:[SREDSTVA IZ OSTALIH IZVORA]])</f>
        <v>0</v>
      </c>
    </row>
    <row r="6" spans="1:5" x14ac:dyDescent="0.25">
      <c r="A6" s="26" t="s">
        <v>122</v>
      </c>
      <c r="B6" s="47" t="s">
        <v>99</v>
      </c>
      <c r="C6" s="32"/>
      <c r="D6" s="32"/>
      <c r="E6" s="32">
        <f>SUM(Table241[[#This Row],[SREDSTVA GRADSKOG UREDA ZA KULTURU ]:[SREDSTVA IZ OSTALIH IZVORA]])</f>
        <v>0</v>
      </c>
    </row>
    <row r="7" spans="1:5" x14ac:dyDescent="0.25">
      <c r="A7" s="26" t="s">
        <v>123</v>
      </c>
      <c r="B7" s="47" t="s">
        <v>101</v>
      </c>
      <c r="C7" s="32"/>
      <c r="D7" s="32"/>
      <c r="E7" s="32">
        <f>SUM(Table241[[#This Row],[SREDSTVA GRADSKOG UREDA ZA KULTURU ]:[SREDSTVA IZ OSTALIH IZVORA]])</f>
        <v>0</v>
      </c>
    </row>
    <row r="8" spans="1:5" x14ac:dyDescent="0.25">
      <c r="A8" s="26" t="s">
        <v>124</v>
      </c>
      <c r="B8" s="47" t="s">
        <v>102</v>
      </c>
      <c r="C8" s="32"/>
      <c r="D8" s="32"/>
      <c r="E8" s="32">
        <f>SUM(Table241[[#This Row],[SREDSTVA GRADSKOG UREDA ZA KULTURU ]:[SREDSTVA IZ OSTALIH IZVORA]])</f>
        <v>0</v>
      </c>
    </row>
    <row r="9" spans="1:5" x14ac:dyDescent="0.25">
      <c r="A9" s="26" t="s">
        <v>125</v>
      </c>
      <c r="B9" s="47" t="s">
        <v>120</v>
      </c>
      <c r="C9" s="32"/>
      <c r="D9" s="32"/>
      <c r="E9" s="32">
        <f>SUM(Table241[[#This Row],[SREDSTVA GRADSKOG UREDA ZA KULTURU ]:[SREDSTVA IZ OSTALIH IZVORA]])</f>
        <v>0</v>
      </c>
    </row>
    <row r="10" spans="1:5" x14ac:dyDescent="0.25">
      <c r="A10" s="26" t="s">
        <v>126</v>
      </c>
      <c r="B10" s="47" t="s">
        <v>114</v>
      </c>
      <c r="C10" s="32"/>
      <c r="D10" s="32"/>
      <c r="E10" s="32">
        <f>SUM(Table241[[#This Row],[SREDSTVA GRADSKOG UREDA ZA KULTURU ]:[SREDSTVA IZ OSTALIH IZVORA]])</f>
        <v>0</v>
      </c>
    </row>
    <row r="11" spans="1:5" x14ac:dyDescent="0.25">
      <c r="A11" s="26" t="s">
        <v>127</v>
      </c>
      <c r="B11" s="47" t="s">
        <v>115</v>
      </c>
      <c r="C11" s="32"/>
      <c r="D11" s="32"/>
      <c r="E11" s="32">
        <f>SUM(Table241[[#This Row],[SREDSTVA GRADSKOG UREDA ZA KULTURU ]:[SREDSTVA IZ OSTALIH IZVORA]])</f>
        <v>0</v>
      </c>
    </row>
    <row r="12" spans="1:5" x14ac:dyDescent="0.25">
      <c r="A12" s="26" t="s">
        <v>128</v>
      </c>
      <c r="B12" s="47" t="s">
        <v>116</v>
      </c>
      <c r="C12" s="32"/>
      <c r="D12" s="32"/>
      <c r="E12" s="32">
        <f>SUM(Table241[[#This Row],[SREDSTVA GRADSKOG UREDA ZA KULTURU ]:[SREDSTVA IZ OSTALIH IZVORA]])</f>
        <v>0</v>
      </c>
    </row>
    <row r="13" spans="1:5" x14ac:dyDescent="0.25">
      <c r="A13" s="26" t="s">
        <v>129</v>
      </c>
      <c r="B13" s="47" t="s">
        <v>104</v>
      </c>
      <c r="C13" s="32"/>
      <c r="D13" s="32"/>
      <c r="E13" s="32">
        <f>SUM(Table241[[#This Row],[SREDSTVA GRADSKOG UREDA ZA KULTURU ]:[SREDSTVA IZ OSTALIH IZVORA]])</f>
        <v>0</v>
      </c>
    </row>
    <row r="14" spans="1:5" x14ac:dyDescent="0.25">
      <c r="A14" s="26" t="s">
        <v>130</v>
      </c>
      <c r="B14" s="47" t="s">
        <v>105</v>
      </c>
      <c r="C14" s="32"/>
      <c r="D14" s="32"/>
      <c r="E14" s="32">
        <f>SUM(Table241[[#This Row],[SREDSTVA GRADSKOG UREDA ZA KULTURU ]:[SREDSTVA IZ OSTALIH IZVORA]])</f>
        <v>0</v>
      </c>
    </row>
    <row r="15" spans="1:5" x14ac:dyDescent="0.25">
      <c r="A15" s="26" t="s">
        <v>131</v>
      </c>
      <c r="B15" s="47" t="s">
        <v>106</v>
      </c>
      <c r="C15" s="32"/>
      <c r="D15" s="32"/>
      <c r="E15" s="32">
        <f>SUM(Table241[[#This Row],[SREDSTVA GRADSKOG UREDA ZA KULTURU ]:[SREDSTVA IZ OSTALIH IZVORA]])</f>
        <v>0</v>
      </c>
    </row>
    <row r="16" spans="1:5" x14ac:dyDescent="0.25">
      <c r="A16" s="26" t="s">
        <v>132</v>
      </c>
      <c r="B16" s="47" t="s">
        <v>107</v>
      </c>
      <c r="C16" s="112">
        <v>1000</v>
      </c>
      <c r="D16" s="32">
        <v>72.63</v>
      </c>
      <c r="E16" s="32">
        <f>SUM(Table241[[#This Row],[SREDSTVA GRADSKOG UREDA ZA KULTURU ]:[SREDSTVA IZ OSTALIH IZVORA]])</f>
        <v>1072.6300000000001</v>
      </c>
    </row>
    <row r="17" spans="1:5" x14ac:dyDescent="0.25">
      <c r="A17" s="26" t="s">
        <v>133</v>
      </c>
      <c r="B17" s="47" t="s">
        <v>119</v>
      </c>
      <c r="C17" s="32"/>
      <c r="D17" s="32"/>
      <c r="E17" s="32">
        <f>SUM(Table241[[#This Row],[SREDSTVA GRADSKOG UREDA ZA KULTURU ]:[SREDSTVA IZ OSTALIH IZVORA]])</f>
        <v>0</v>
      </c>
    </row>
    <row r="18" spans="1:5" x14ac:dyDescent="0.25">
      <c r="A18" s="26" t="s">
        <v>134</v>
      </c>
      <c r="B18" s="47" t="s">
        <v>109</v>
      </c>
      <c r="C18" s="32"/>
      <c r="D18" s="32"/>
      <c r="E18" s="32">
        <f>SUM(Table241[[#This Row],[SREDSTVA GRADSKOG UREDA ZA KULTURU ]:[SREDSTVA IZ OSTALIH IZVORA]])</f>
        <v>0</v>
      </c>
    </row>
    <row r="19" spans="1:5" x14ac:dyDescent="0.25">
      <c r="A19" s="26" t="s">
        <v>135</v>
      </c>
      <c r="B19" s="47" t="s">
        <v>118</v>
      </c>
      <c r="C19" s="32"/>
      <c r="D19" s="32"/>
      <c r="E19" s="32">
        <f>SUM(Table241[[#This Row],[SREDSTVA GRADSKOG UREDA ZA KULTURU ]:[SREDSTVA IZ OSTALIH IZVORA]])</f>
        <v>0</v>
      </c>
    </row>
    <row r="20" spans="1:5" x14ac:dyDescent="0.25">
      <c r="A20" s="26" t="s">
        <v>136</v>
      </c>
      <c r="B20" s="47" t="s">
        <v>117</v>
      </c>
      <c r="C20" s="33"/>
      <c r="D20" s="33"/>
      <c r="E20" s="33">
        <f>SUM(Table241[[#This Row],[SREDSTVA GRADSKOG UREDA ZA KULTURU ]:[SREDSTVA IZ OSTALIH IZVORA]])</f>
        <v>0</v>
      </c>
    </row>
    <row r="21" spans="1:5" x14ac:dyDescent="0.25">
      <c r="A21" s="26" t="s">
        <v>137</v>
      </c>
      <c r="B21" s="47" t="s">
        <v>216</v>
      </c>
      <c r="C21" s="32"/>
      <c r="D21" s="32"/>
      <c r="E21" s="32">
        <f>SUM(Table241[[#This Row],[SREDSTVA GRADSKOG UREDA ZA KULTURU ]:[SREDSTVA IZ OSTALIH IZVORA]])</f>
        <v>0</v>
      </c>
    </row>
    <row r="22" spans="1:5" x14ac:dyDescent="0.25">
      <c r="A22" s="18" t="s">
        <v>47</v>
      </c>
      <c r="C22" s="34"/>
      <c r="D22" s="34"/>
      <c r="E22" s="35">
        <f>SUBTOTAL(109,Table241[UKUPNO])</f>
        <v>1072.6300000000001</v>
      </c>
    </row>
  </sheetData>
  <pageMargins left="0.7" right="0.7" top="0.75" bottom="0.75" header="0.3" footer="0.3"/>
  <drawing r:id="rId1"/>
  <tableParts count="1">
    <tablePart r:id="rId2"/>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8" tint="-0.249977111117893"/>
  </sheetPr>
  <dimension ref="B3:E161"/>
  <sheetViews>
    <sheetView zoomScale="98" zoomScaleNormal="98" workbookViewId="0">
      <pane ySplit="5" topLeftCell="A6"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346</v>
      </c>
    </row>
    <row r="18" spans="2:3" ht="15.75" x14ac:dyDescent="0.25">
      <c r="B18" s="9" t="s">
        <v>12</v>
      </c>
      <c r="C18" s="14" t="s">
        <v>211</v>
      </c>
    </row>
    <row r="19" spans="2:3" ht="15.75" x14ac:dyDescent="0.25">
      <c r="B19" s="9" t="s">
        <v>13</v>
      </c>
      <c r="C19" s="66" t="s">
        <v>493</v>
      </c>
    </row>
    <row r="20" spans="2:3" ht="15.75" x14ac:dyDescent="0.25">
      <c r="B20" s="9" t="s">
        <v>14</v>
      </c>
      <c r="C20" s="66">
        <v>4500</v>
      </c>
    </row>
    <row r="21" spans="2:3" ht="15.75" x14ac:dyDescent="0.25">
      <c r="B21" s="9" t="s">
        <v>15</v>
      </c>
      <c r="C21" s="66">
        <v>34</v>
      </c>
    </row>
    <row r="22" spans="2:3" ht="15" customHeight="1" x14ac:dyDescent="0.25">
      <c r="B22" s="15"/>
    </row>
    <row r="23" spans="2:3" ht="23.25" customHeight="1" x14ac:dyDescent="0.25">
      <c r="B23" s="117" t="s">
        <v>16</v>
      </c>
      <c r="C23" s="117"/>
    </row>
    <row r="24" spans="2:3" ht="268.5" customHeight="1" x14ac:dyDescent="0.25">
      <c r="B24" s="119" t="s">
        <v>17</v>
      </c>
      <c r="C24" s="123" t="s">
        <v>498</v>
      </c>
    </row>
    <row r="25" spans="2:3" ht="386.45" customHeight="1" x14ac:dyDescent="0.25">
      <c r="B25" s="120"/>
      <c r="C25" s="124"/>
    </row>
    <row r="26" spans="2:3" ht="8.25" customHeight="1" x14ac:dyDescent="0.25">
      <c r="B26" s="15"/>
    </row>
    <row r="27" spans="2:3" ht="22.5" customHeight="1" x14ac:dyDescent="0.25">
      <c r="B27" s="118" t="s">
        <v>18</v>
      </c>
      <c r="C27" s="118"/>
    </row>
    <row r="28" spans="2:3" ht="15.75" x14ac:dyDescent="0.25">
      <c r="B28" s="17" t="s">
        <v>19</v>
      </c>
      <c r="C28" s="18"/>
    </row>
    <row r="29" spans="2:3" ht="31.5" x14ac:dyDescent="0.25">
      <c r="B29" s="9" t="s">
        <v>20</v>
      </c>
      <c r="C29" s="86">
        <v>1600</v>
      </c>
    </row>
    <row r="30" spans="2:3" ht="15.75" x14ac:dyDescent="0.25">
      <c r="B30" s="20" t="s">
        <v>21</v>
      </c>
      <c r="C30" s="86">
        <v>0</v>
      </c>
    </row>
    <row r="31" spans="2:3" ht="15.75" x14ac:dyDescent="0.25">
      <c r="B31" s="20" t="s">
        <v>22</v>
      </c>
      <c r="C31" s="86">
        <v>0</v>
      </c>
    </row>
    <row r="32" spans="2:3" ht="15.75" x14ac:dyDescent="0.25">
      <c r="B32" s="9" t="s">
        <v>23</v>
      </c>
      <c r="C32" s="86">
        <v>0</v>
      </c>
    </row>
    <row r="33" spans="2:4" ht="15.75" x14ac:dyDescent="0.25">
      <c r="B33" s="9" t="s">
        <v>24</v>
      </c>
      <c r="C33" s="86">
        <v>0</v>
      </c>
    </row>
    <row r="34" spans="2:4" ht="31.5" x14ac:dyDescent="0.25">
      <c r="B34" s="9" t="s">
        <v>25</v>
      </c>
      <c r="C34" s="86"/>
    </row>
    <row r="35" spans="2:4" ht="15.75" x14ac:dyDescent="0.25">
      <c r="B35" s="9" t="s">
        <v>26</v>
      </c>
      <c r="C35" s="86">
        <v>0</v>
      </c>
    </row>
    <row r="36" spans="2:4" ht="21.75" customHeight="1" x14ac:dyDescent="0.25">
      <c r="B36" s="21" t="s">
        <v>27</v>
      </c>
      <c r="C36" s="22">
        <f>SUM(C28:C35)</f>
        <v>1600</v>
      </c>
    </row>
    <row r="37" spans="2:4" ht="12" customHeight="1" x14ac:dyDescent="0.25">
      <c r="B37" s="15"/>
    </row>
    <row r="38" spans="2:4" ht="20.25" customHeight="1" x14ac:dyDescent="0.25">
      <c r="B38" s="117" t="s">
        <v>28</v>
      </c>
      <c r="C38" s="117"/>
    </row>
    <row r="39" spans="2:4" x14ac:dyDescent="0.25">
      <c r="B39" s="23" t="s">
        <v>29</v>
      </c>
    </row>
    <row r="40" spans="2:4" x14ac:dyDescent="0.25">
      <c r="B40" s="23" t="s">
        <v>112</v>
      </c>
    </row>
    <row r="41" spans="2:4" ht="7.5" customHeight="1" x14ac:dyDescent="0.25">
      <c r="B41" s="18"/>
      <c r="C41" s="18"/>
      <c r="D41" s="18"/>
    </row>
    <row r="42" spans="2:4" ht="27" customHeight="1" x14ac:dyDescent="0.25">
      <c r="B42" s="24" t="s">
        <v>30</v>
      </c>
      <c r="C42" s="25"/>
    </row>
    <row r="43" spans="2:4" ht="10.5" customHeight="1" x14ac:dyDescent="0.25"/>
    <row r="44" spans="2:4" ht="21" customHeight="1" x14ac:dyDescent="0.25">
      <c r="B44" s="117" t="s">
        <v>31</v>
      </c>
      <c r="C44" s="117"/>
    </row>
    <row r="45" spans="2:4" ht="21" customHeight="1" x14ac:dyDescent="0.25">
      <c r="B45" s="36" t="s">
        <v>111</v>
      </c>
      <c r="C45" s="36">
        <v>9</v>
      </c>
    </row>
    <row r="46" spans="2:4" ht="15.75" x14ac:dyDescent="0.25">
      <c r="B46" s="10" t="s">
        <v>32</v>
      </c>
      <c r="C46" s="63" t="s">
        <v>169</v>
      </c>
    </row>
    <row r="47" spans="2:4" ht="15.75" x14ac:dyDescent="0.25">
      <c r="B47" s="10" t="s">
        <v>33</v>
      </c>
      <c r="C47" s="63">
        <v>4500</v>
      </c>
    </row>
    <row r="48" spans="2:4" ht="15.75" x14ac:dyDescent="0.25">
      <c r="B48" s="10" t="s">
        <v>34</v>
      </c>
      <c r="C48" s="27" t="s">
        <v>169</v>
      </c>
    </row>
    <row r="49" spans="2:3" ht="11.25" customHeight="1" x14ac:dyDescent="0.25">
      <c r="B49" s="64"/>
      <c r="C49" s="65"/>
    </row>
    <row r="50" spans="2:3" ht="22.5" customHeight="1" x14ac:dyDescent="0.25">
      <c r="B50" s="114" t="s">
        <v>35</v>
      </c>
      <c r="C50" s="114"/>
    </row>
    <row r="51" spans="2:3" ht="15.75" x14ac:dyDescent="0.25">
      <c r="B51" s="10" t="s">
        <v>36</v>
      </c>
      <c r="C51" s="63" t="s">
        <v>344</v>
      </c>
    </row>
    <row r="52" spans="2:3" ht="15.75" x14ac:dyDescent="0.25">
      <c r="B52" s="10" t="s">
        <v>37</v>
      </c>
      <c r="C52" s="63">
        <v>0</v>
      </c>
    </row>
    <row r="53" spans="2:3" ht="15.75" x14ac:dyDescent="0.25">
      <c r="B53" s="60" t="s">
        <v>38</v>
      </c>
      <c r="C53" s="63"/>
    </row>
    <row r="54" spans="2:3" ht="15.75" x14ac:dyDescent="0.25">
      <c r="B54" s="10" t="s">
        <v>39</v>
      </c>
      <c r="C54" s="101">
        <v>90</v>
      </c>
    </row>
    <row r="55" spans="2:3" ht="15.75" x14ac:dyDescent="0.25">
      <c r="B55" s="10" t="s">
        <v>40</v>
      </c>
      <c r="C55" s="101">
        <v>0</v>
      </c>
    </row>
    <row r="56" spans="2:3" ht="15.75" x14ac:dyDescent="0.25">
      <c r="B56" s="10" t="s">
        <v>41</v>
      </c>
      <c r="C56" s="101">
        <v>1160</v>
      </c>
    </row>
    <row r="57" spans="2:3" ht="15.75" x14ac:dyDescent="0.25">
      <c r="B57" s="28"/>
    </row>
    <row r="59" spans="2:3" ht="23.25" customHeight="1" x14ac:dyDescent="0.25">
      <c r="B59" s="115" t="s">
        <v>71</v>
      </c>
      <c r="C59" s="115"/>
    </row>
    <row r="60" spans="2:3" ht="15.75" x14ac:dyDescent="0.25">
      <c r="B60" s="28"/>
    </row>
    <row r="61" spans="2:3" ht="21.75" customHeight="1" x14ac:dyDescent="0.25">
      <c r="B61" s="114" t="s">
        <v>48</v>
      </c>
      <c r="C61" s="114"/>
    </row>
    <row r="62" spans="2:3" ht="15.75" x14ac:dyDescent="0.25">
      <c r="B62" s="9" t="s">
        <v>49</v>
      </c>
      <c r="C62" s="13"/>
    </row>
    <row r="63" spans="2:3" ht="15.75" x14ac:dyDescent="0.25">
      <c r="B63" s="9" t="s">
        <v>50</v>
      </c>
      <c r="C63" s="13"/>
    </row>
    <row r="64" spans="2:3" ht="15.75" x14ac:dyDescent="0.25">
      <c r="B64" s="9" t="s">
        <v>51</v>
      </c>
      <c r="C64" s="13"/>
    </row>
    <row r="65" spans="2:3" ht="15.75" x14ac:dyDescent="0.25">
      <c r="B65" s="20" t="s">
        <v>52</v>
      </c>
      <c r="C65" s="13"/>
    </row>
    <row r="66" spans="2:3" ht="15.75" x14ac:dyDescent="0.25">
      <c r="B66" s="20" t="s">
        <v>53</v>
      </c>
      <c r="C66" s="13"/>
    </row>
    <row r="67" spans="2:3" ht="15.75" x14ac:dyDescent="0.25">
      <c r="B67" s="20" t="s">
        <v>54</v>
      </c>
      <c r="C67" s="13"/>
    </row>
    <row r="68" spans="2:3" ht="15.75" x14ac:dyDescent="0.25">
      <c r="B68" s="20" t="s">
        <v>55</v>
      </c>
      <c r="C68" s="13"/>
    </row>
    <row r="69" spans="2:3" ht="15.75" x14ac:dyDescent="0.25">
      <c r="B69" s="20" t="s">
        <v>56</v>
      </c>
      <c r="C69" s="13"/>
    </row>
    <row r="70" spans="2:3" ht="15.75" x14ac:dyDescent="0.25">
      <c r="B70" s="20" t="s">
        <v>57</v>
      </c>
      <c r="C70" s="37"/>
    </row>
    <row r="71" spans="2:3" ht="15.75" x14ac:dyDescent="0.25">
      <c r="B71" s="9" t="s">
        <v>58</v>
      </c>
      <c r="C71" s="37"/>
    </row>
    <row r="73" spans="2:3" ht="21" customHeight="1" x14ac:dyDescent="0.25">
      <c r="B73" s="114" t="s">
        <v>59</v>
      </c>
      <c r="C73" s="114"/>
    </row>
    <row r="74" spans="2:3" ht="15.75" x14ac:dyDescent="0.25">
      <c r="B74" s="10" t="s">
        <v>50</v>
      </c>
      <c r="C74" s="13"/>
    </row>
    <row r="75" spans="2:3" ht="15.75" x14ac:dyDescent="0.25">
      <c r="B75" s="10" t="s">
        <v>60</v>
      </c>
      <c r="C75" s="13"/>
    </row>
    <row r="76" spans="2:3" ht="15.75" x14ac:dyDescent="0.25">
      <c r="B76" s="38" t="s">
        <v>61</v>
      </c>
      <c r="C76" s="13"/>
    </row>
    <row r="77" spans="2:3" ht="15.75" x14ac:dyDescent="0.25">
      <c r="B77" s="38" t="s">
        <v>62</v>
      </c>
      <c r="C77" s="13"/>
    </row>
    <row r="78" spans="2:3" ht="15.75" x14ac:dyDescent="0.25">
      <c r="B78" s="38" t="s">
        <v>63</v>
      </c>
      <c r="C78" s="37"/>
    </row>
    <row r="80" spans="2:3" ht="21.75" customHeight="1" x14ac:dyDescent="0.25">
      <c r="B80" s="114" t="s">
        <v>64</v>
      </c>
      <c r="C80" s="114"/>
    </row>
    <row r="81" spans="2:3" ht="15.75" x14ac:dyDescent="0.25">
      <c r="B81" s="10" t="s">
        <v>50</v>
      </c>
      <c r="C81" s="13"/>
    </row>
    <row r="82" spans="2:3" ht="15.75" x14ac:dyDescent="0.25">
      <c r="B82" s="10" t="s">
        <v>60</v>
      </c>
      <c r="C82" s="13"/>
    </row>
    <row r="83" spans="2:3" ht="15.75" x14ac:dyDescent="0.25">
      <c r="B83" s="38" t="s">
        <v>61</v>
      </c>
      <c r="C83" s="13"/>
    </row>
    <row r="84" spans="2:3" ht="15.75" x14ac:dyDescent="0.25">
      <c r="B84" s="38" t="s">
        <v>62</v>
      </c>
      <c r="C84" s="13"/>
    </row>
    <row r="85" spans="2:3" ht="15.75" x14ac:dyDescent="0.25">
      <c r="B85" s="38" t="s">
        <v>63</v>
      </c>
      <c r="C85" s="37"/>
    </row>
    <row r="87" spans="2:3" ht="22.5" customHeight="1" x14ac:dyDescent="0.25">
      <c r="B87" s="114" t="s">
        <v>65</v>
      </c>
      <c r="C87" s="114"/>
    </row>
    <row r="88" spans="2:3" ht="15.75" x14ac:dyDescent="0.25">
      <c r="B88" s="10" t="s">
        <v>66</v>
      </c>
      <c r="C88" s="13"/>
    </row>
    <row r="89" spans="2:3" ht="15.75" x14ac:dyDescent="0.25">
      <c r="B89" s="38" t="s">
        <v>67</v>
      </c>
      <c r="C89" s="13"/>
    </row>
    <row r="90" spans="2:3" ht="15.75" x14ac:dyDescent="0.25">
      <c r="B90" s="38" t="s">
        <v>68</v>
      </c>
      <c r="C90" s="13"/>
    </row>
    <row r="92" spans="2:3" ht="23.25" customHeight="1" x14ac:dyDescent="0.25">
      <c r="B92" s="114" t="s">
        <v>69</v>
      </c>
      <c r="C92" s="114"/>
    </row>
    <row r="93" spans="2:3" ht="15.75" x14ac:dyDescent="0.25">
      <c r="B93" s="10" t="s">
        <v>66</v>
      </c>
      <c r="C93" s="13"/>
    </row>
    <row r="94" spans="2:3" ht="15.75" x14ac:dyDescent="0.25">
      <c r="B94" s="38" t="s">
        <v>67</v>
      </c>
      <c r="C94" s="13"/>
    </row>
    <row r="95" spans="2:3" ht="15.75" x14ac:dyDescent="0.25">
      <c r="B95" s="38" t="s">
        <v>68</v>
      </c>
      <c r="C95" s="13"/>
    </row>
    <row r="97" spans="2:5" ht="15.75" x14ac:dyDescent="0.25">
      <c r="B97" s="39" t="s">
        <v>70</v>
      </c>
      <c r="C97" s="13"/>
    </row>
    <row r="100" spans="2:5" ht="15.75" x14ac:dyDescent="0.25">
      <c r="B100" s="115" t="s">
        <v>73</v>
      </c>
      <c r="C100" s="115"/>
    </row>
    <row r="101" spans="2:5" ht="15.75" x14ac:dyDescent="0.25">
      <c r="B101" s="28"/>
      <c r="C101"/>
    </row>
    <row r="103" spans="2:5" ht="15.75" x14ac:dyDescent="0.25">
      <c r="B103" s="114" t="s">
        <v>72</v>
      </c>
      <c r="C103" s="114"/>
    </row>
    <row r="104" spans="2:5" ht="15.75" x14ac:dyDescent="0.25">
      <c r="B104" s="18"/>
      <c r="C104" s="18"/>
      <c r="D104" s="18"/>
      <c r="E104" s="18"/>
    </row>
    <row r="105" spans="2:5" ht="15.75" x14ac:dyDescent="0.25">
      <c r="B105" s="24" t="s">
        <v>30</v>
      </c>
    </row>
    <row r="108" spans="2:5" ht="15.75" x14ac:dyDescent="0.25">
      <c r="B108" s="114" t="s">
        <v>74</v>
      </c>
      <c r="C108" s="114"/>
    </row>
    <row r="109" spans="2:5" ht="15.75" x14ac:dyDescent="0.25">
      <c r="B109" s="24" t="s">
        <v>30</v>
      </c>
    </row>
    <row r="112" spans="2:5" ht="15.75" x14ac:dyDescent="0.25">
      <c r="B112" s="115" t="s">
        <v>110</v>
      </c>
      <c r="C112" s="115"/>
    </row>
    <row r="113" spans="2:3" ht="15.75" x14ac:dyDescent="0.25">
      <c r="B113" s="28"/>
      <c r="C113"/>
    </row>
    <row r="114" spans="2:3" ht="15.75" x14ac:dyDescent="0.25">
      <c r="B114" s="114" t="s">
        <v>75</v>
      </c>
      <c r="C114" s="114"/>
    </row>
    <row r="115" spans="2:3" ht="15.75" x14ac:dyDescent="0.25">
      <c r="B115" s="9" t="s">
        <v>76</v>
      </c>
      <c r="C115" s="40" t="s">
        <v>347</v>
      </c>
    </row>
    <row r="116" spans="2:3" ht="15.75" x14ac:dyDescent="0.25">
      <c r="B116" s="9" t="s">
        <v>77</v>
      </c>
      <c r="C116" s="40" t="s">
        <v>495</v>
      </c>
    </row>
    <row r="117" spans="2:3" ht="15.75" x14ac:dyDescent="0.25">
      <c r="B117" s="9" t="s">
        <v>78</v>
      </c>
      <c r="C117" s="41">
        <v>140</v>
      </c>
    </row>
    <row r="118" spans="2:3" ht="15.75" x14ac:dyDescent="0.25">
      <c r="B118" s="9" t="s">
        <v>79</v>
      </c>
      <c r="C118" s="41" t="s">
        <v>268</v>
      </c>
    </row>
    <row r="119" spans="2:3" ht="15.75" x14ac:dyDescent="0.25">
      <c r="B119" s="42"/>
      <c r="C119" s="43"/>
    </row>
    <row r="120" spans="2:3" ht="15.75" x14ac:dyDescent="0.25">
      <c r="B120" s="114" t="s">
        <v>80</v>
      </c>
      <c r="C120" s="114"/>
    </row>
    <row r="121" spans="2:3" ht="15.75" x14ac:dyDescent="0.25">
      <c r="B121" s="9" t="s">
        <v>81</v>
      </c>
      <c r="C121" s="41" t="s">
        <v>212</v>
      </c>
    </row>
    <row r="122" spans="2:3" ht="15.75" x14ac:dyDescent="0.25">
      <c r="B122" s="9" t="s">
        <v>82</v>
      </c>
      <c r="C122" s="41">
        <v>0</v>
      </c>
    </row>
    <row r="123" spans="2:3" ht="15.75" x14ac:dyDescent="0.25">
      <c r="B123" s="9" t="s">
        <v>83</v>
      </c>
      <c r="C123" s="41">
        <v>0</v>
      </c>
    </row>
    <row r="124" spans="2:3" ht="15.75" x14ac:dyDescent="0.25">
      <c r="B124" s="9" t="s">
        <v>84</v>
      </c>
      <c r="C124" s="66">
        <v>4500</v>
      </c>
    </row>
    <row r="125" spans="2:3" ht="31.5" x14ac:dyDescent="0.25">
      <c r="B125" s="9" t="s">
        <v>85</v>
      </c>
      <c r="C125" s="66">
        <v>34</v>
      </c>
    </row>
    <row r="126" spans="2:3" ht="15.75" x14ac:dyDescent="0.25">
      <c r="B126" s="42"/>
      <c r="C126" s="43"/>
    </row>
    <row r="127" spans="2:3" ht="15.75" x14ac:dyDescent="0.25">
      <c r="B127" s="114" t="s">
        <v>86</v>
      </c>
      <c r="C127" s="114"/>
    </row>
    <row r="128" spans="2:3" ht="15.75" x14ac:dyDescent="0.25">
      <c r="B128" s="9" t="s">
        <v>87</v>
      </c>
      <c r="C128" s="41" t="s">
        <v>163</v>
      </c>
    </row>
    <row r="129" spans="2:3" ht="15.75" x14ac:dyDescent="0.25">
      <c r="B129" s="9" t="s">
        <v>88</v>
      </c>
      <c r="C129" s="41" t="s">
        <v>340</v>
      </c>
    </row>
    <row r="130" spans="2:3" ht="15.75" x14ac:dyDescent="0.25">
      <c r="B130" s="9" t="s">
        <v>89</v>
      </c>
      <c r="C130" s="41" t="s">
        <v>152</v>
      </c>
    </row>
    <row r="131" spans="2:3" ht="15.75" x14ac:dyDescent="0.25">
      <c r="B131" s="10" t="s">
        <v>90</v>
      </c>
      <c r="C131" s="67">
        <v>0</v>
      </c>
    </row>
    <row r="132" spans="2:3" ht="15.75" x14ac:dyDescent="0.25">
      <c r="B132" s="9" t="s">
        <v>91</v>
      </c>
      <c r="C132" s="41" t="s">
        <v>163</v>
      </c>
    </row>
    <row r="133" spans="2:3" ht="15.75" x14ac:dyDescent="0.25">
      <c r="B133" s="9" t="s">
        <v>92</v>
      </c>
      <c r="C133" s="90">
        <v>39.159999999999997</v>
      </c>
    </row>
    <row r="134" spans="2:3" ht="15.75" x14ac:dyDescent="0.25">
      <c r="B134" s="9" t="s">
        <v>93</v>
      </c>
      <c r="C134" s="41" t="s">
        <v>176</v>
      </c>
    </row>
    <row r="135" spans="2:3" ht="15.75" x14ac:dyDescent="0.25">
      <c r="B135" s="9" t="s">
        <v>94</v>
      </c>
      <c r="C135" s="41" t="s">
        <v>341</v>
      </c>
    </row>
    <row r="136" spans="2:3" ht="15.75" x14ac:dyDescent="0.25">
      <c r="B136" s="9" t="s">
        <v>95</v>
      </c>
      <c r="C136" s="41" t="s">
        <v>342</v>
      </c>
    </row>
    <row r="137" spans="2:3" ht="15.75" x14ac:dyDescent="0.25">
      <c r="B137" s="42"/>
      <c r="C137" s="43"/>
    </row>
    <row r="138" spans="2:3" ht="15.75" x14ac:dyDescent="0.25">
      <c r="B138" s="114" t="s">
        <v>96</v>
      </c>
      <c r="C138" s="114"/>
    </row>
    <row r="139" spans="2:3" ht="15.75" x14ac:dyDescent="0.25">
      <c r="B139" s="45" t="s">
        <v>97</v>
      </c>
      <c r="C139" s="46"/>
    </row>
    <row r="140" spans="2:3" ht="15.75" x14ac:dyDescent="0.25">
      <c r="B140" s="45" t="s">
        <v>98</v>
      </c>
      <c r="C140" s="46"/>
    </row>
    <row r="141" spans="2:3" ht="15.75" x14ac:dyDescent="0.25">
      <c r="B141" s="47" t="s">
        <v>113</v>
      </c>
      <c r="C141" s="46"/>
    </row>
    <row r="142" spans="2:3" ht="15.75" x14ac:dyDescent="0.25">
      <c r="B142" s="47" t="s">
        <v>99</v>
      </c>
      <c r="C142" s="46"/>
    </row>
    <row r="143" spans="2:3" ht="15.75" x14ac:dyDescent="0.25">
      <c r="B143" s="45" t="s">
        <v>100</v>
      </c>
      <c r="C143" s="46"/>
    </row>
    <row r="144" spans="2:3" ht="15.75" x14ac:dyDescent="0.25">
      <c r="B144" s="47" t="s">
        <v>101</v>
      </c>
      <c r="C144" s="46"/>
    </row>
    <row r="145" spans="2:3" ht="15.75" x14ac:dyDescent="0.25">
      <c r="B145" s="47" t="s">
        <v>102</v>
      </c>
      <c r="C145" s="46"/>
    </row>
    <row r="146" spans="2:3" ht="15.75" x14ac:dyDescent="0.25">
      <c r="B146" s="47" t="s">
        <v>120</v>
      </c>
      <c r="C146" s="46"/>
    </row>
    <row r="147" spans="2:3" ht="15.75" x14ac:dyDescent="0.25">
      <c r="B147" s="47" t="s">
        <v>114</v>
      </c>
      <c r="C147" s="46"/>
    </row>
    <row r="148" spans="2:3" ht="15.75" x14ac:dyDescent="0.25">
      <c r="B148" s="45" t="s">
        <v>103</v>
      </c>
      <c r="C148" s="46"/>
    </row>
    <row r="149" spans="2:3" ht="15.75" x14ac:dyDescent="0.25">
      <c r="B149" s="47" t="s">
        <v>115</v>
      </c>
      <c r="C149" s="46"/>
    </row>
    <row r="150" spans="2:3" ht="15.75" x14ac:dyDescent="0.25">
      <c r="B150" s="47" t="s">
        <v>116</v>
      </c>
      <c r="C150" s="46"/>
    </row>
    <row r="151" spans="2:3" ht="15.75" x14ac:dyDescent="0.25">
      <c r="B151" s="47" t="s">
        <v>104</v>
      </c>
      <c r="C151" s="46"/>
    </row>
    <row r="152" spans="2:3" ht="15.75" x14ac:dyDescent="0.25">
      <c r="B152" s="47" t="s">
        <v>105</v>
      </c>
      <c r="C152" s="46"/>
    </row>
    <row r="153" spans="2:3" ht="15.75" x14ac:dyDescent="0.25">
      <c r="B153" s="47" t="s">
        <v>106</v>
      </c>
      <c r="C153" s="46">
        <v>179.16</v>
      </c>
    </row>
    <row r="154" spans="2:3" ht="15.75" x14ac:dyDescent="0.25">
      <c r="B154" s="47" t="s">
        <v>107</v>
      </c>
      <c r="C154" s="46">
        <v>1460</v>
      </c>
    </row>
    <row r="155" spans="2:3" ht="15.75" x14ac:dyDescent="0.25">
      <c r="B155" s="45" t="s">
        <v>119</v>
      </c>
      <c r="C155" s="46"/>
    </row>
    <row r="156" spans="2:3" ht="15.75" x14ac:dyDescent="0.25">
      <c r="B156" s="47" t="s">
        <v>119</v>
      </c>
      <c r="C156" s="46"/>
    </row>
    <row r="157" spans="2:3" ht="15.75" x14ac:dyDescent="0.25">
      <c r="B157" s="45" t="s">
        <v>108</v>
      </c>
      <c r="C157" s="46"/>
    </row>
    <row r="158" spans="2:3" ht="15.75" x14ac:dyDescent="0.25">
      <c r="B158" s="47" t="s">
        <v>109</v>
      </c>
      <c r="C158" s="46"/>
    </row>
    <row r="159" spans="2:3" ht="15.75" x14ac:dyDescent="0.25">
      <c r="B159" s="47" t="s">
        <v>118</v>
      </c>
      <c r="C159" s="46"/>
    </row>
    <row r="160" spans="2:3" ht="15.75" x14ac:dyDescent="0.25">
      <c r="B160" s="47" t="s">
        <v>117</v>
      </c>
      <c r="C160" s="46"/>
    </row>
    <row r="161" spans="2:3" ht="15.75" x14ac:dyDescent="0.25">
      <c r="B161" s="47" t="s">
        <v>108</v>
      </c>
      <c r="C161" s="46"/>
    </row>
  </sheetData>
  <sheetProtection selectLockedCells="1"/>
  <mergeCells count="22">
    <mergeCell ref="B92:C92"/>
    <mergeCell ref="B7:C7"/>
    <mergeCell ref="B23:C23"/>
    <mergeCell ref="B27:C27"/>
    <mergeCell ref="B38:C38"/>
    <mergeCell ref="B44:C44"/>
    <mergeCell ref="B50:C50"/>
    <mergeCell ref="B24:B25"/>
    <mergeCell ref="C24:C25"/>
    <mergeCell ref="B59:C59"/>
    <mergeCell ref="B61:C61"/>
    <mergeCell ref="B73:C73"/>
    <mergeCell ref="B80:C80"/>
    <mergeCell ref="B87:C87"/>
    <mergeCell ref="B127:C127"/>
    <mergeCell ref="B138:C138"/>
    <mergeCell ref="B100:C100"/>
    <mergeCell ref="B103:C103"/>
    <mergeCell ref="B108:C108"/>
    <mergeCell ref="B112:C112"/>
    <mergeCell ref="B114:C114"/>
    <mergeCell ref="B120:C120"/>
  </mergeCells>
  <hyperlinks>
    <hyperlink ref="B42" location="'Fotogalerija-PROG.IZDACI'!A1" display="KLIKNITE OVDJE I UNESITE PODATKE U TABLICU " xr:uid="{00000000-0004-0000-5000-000000000000}"/>
    <hyperlink ref="B105" location="'KGZ2'!A1" display="KLIKNITE OVDJE I UNESITE PODATKE U TABLICU " xr:uid="{00000000-0004-0000-5000-000001000000}"/>
    <hyperlink ref="B109" location="'KGZ1'!A1" display="KLIKNITE OVDJE I UNESITE PODATKE U TABLICU " xr:uid="{00000000-0004-0000-5000-000002000000}"/>
    <hyperlink ref="C14" r:id="rId1" xr:uid="{00000000-0004-0000-5000-000003000000}"/>
  </hyperlinks>
  <pageMargins left="0.25" right="0.25" top="0.75" bottom="0.75" header="0.3" footer="0.3"/>
  <pageSetup paperSize="9" scale="78" orientation="landscape" r:id="rId2"/>
  <headerFooter>
    <oddHeader>&amp;CGradski ured za kulturu, međunarodnu i međugradsku suradnju i civilno društvo</oddHeader>
    <oddFooter>&amp;CDraškovićeva 25, Zagreb&amp;RObrazac za prijavu pojedinačnih programa za ustanove u kulturi - centri za kulturu</oddFooter>
  </headerFooter>
  <colBreaks count="1" manualBreakCount="1">
    <brk id="3" max="1048575" man="1"/>
  </col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2:E22"/>
  <sheetViews>
    <sheetView showGridLines="0" showRowColHeaders="0" zoomScale="77" zoomScaleNormal="77" workbookViewId="0">
      <pane ySplit="4" topLeftCell="A5" activePane="bottomLeft" state="frozen"/>
      <selection activeCell="C114" sqref="C114"/>
      <selection pane="bottomLeft" activeCell="C114" sqref="C114"/>
    </sheetView>
  </sheetViews>
  <sheetFormatPr defaultColWidth="9.140625" defaultRowHeight="15.75" x14ac:dyDescent="0.25"/>
  <cols>
    <col min="1" max="1" width="8.28515625" style="18" customWidth="1"/>
    <col min="2" max="2" width="72.42578125" style="18" customWidth="1"/>
    <col min="3" max="3" width="50.42578125" style="18" customWidth="1"/>
    <col min="4" max="4" width="35.85546875" style="18" customWidth="1"/>
    <col min="5" max="5" width="27.28515625" style="18" customWidth="1"/>
    <col min="6" max="16384" width="9.140625" style="18"/>
  </cols>
  <sheetData>
    <row r="2" spans="1:5" x14ac:dyDescent="0.25">
      <c r="B2" s="29" t="s">
        <v>42</v>
      </c>
    </row>
    <row r="4" spans="1:5" ht="31.5" x14ac:dyDescent="0.25">
      <c r="A4" s="28" t="s">
        <v>43</v>
      </c>
      <c r="B4" s="30" t="s">
        <v>44</v>
      </c>
      <c r="C4" s="30" t="s">
        <v>45</v>
      </c>
      <c r="D4" s="30" t="s">
        <v>46</v>
      </c>
      <c r="E4" s="31" t="s">
        <v>27</v>
      </c>
    </row>
    <row r="5" spans="1:5" x14ac:dyDescent="0.25">
      <c r="A5" s="26" t="s">
        <v>121</v>
      </c>
      <c r="B5" s="47" t="s">
        <v>113</v>
      </c>
      <c r="C5" s="32"/>
      <c r="D5" s="32"/>
      <c r="E5" s="32">
        <f>SUM(Table242[[#This Row],[SREDSTVA GRADSKOG UREDA ZA KULTURU ]:[SREDSTVA IZ OSTALIH IZVORA]])</f>
        <v>0</v>
      </c>
    </row>
    <row r="6" spans="1:5" x14ac:dyDescent="0.25">
      <c r="A6" s="26" t="s">
        <v>122</v>
      </c>
      <c r="B6" s="47" t="s">
        <v>99</v>
      </c>
      <c r="C6" s="32"/>
      <c r="D6" s="32"/>
      <c r="E6" s="32">
        <f>SUM(Table242[[#This Row],[SREDSTVA GRADSKOG UREDA ZA KULTURU ]:[SREDSTVA IZ OSTALIH IZVORA]])</f>
        <v>0</v>
      </c>
    </row>
    <row r="7" spans="1:5" x14ac:dyDescent="0.25">
      <c r="A7" s="26" t="s">
        <v>123</v>
      </c>
      <c r="B7" s="47" t="s">
        <v>101</v>
      </c>
      <c r="C7" s="32"/>
      <c r="D7" s="32"/>
      <c r="E7" s="32">
        <f>SUM(Table242[[#This Row],[SREDSTVA GRADSKOG UREDA ZA KULTURU ]:[SREDSTVA IZ OSTALIH IZVORA]])</f>
        <v>0</v>
      </c>
    </row>
    <row r="8" spans="1:5" x14ac:dyDescent="0.25">
      <c r="A8" s="26" t="s">
        <v>124</v>
      </c>
      <c r="B8" s="47" t="s">
        <v>102</v>
      </c>
      <c r="C8" s="32"/>
      <c r="D8" s="32"/>
      <c r="E8" s="32">
        <f>SUM(Table242[[#This Row],[SREDSTVA GRADSKOG UREDA ZA KULTURU ]:[SREDSTVA IZ OSTALIH IZVORA]])</f>
        <v>0</v>
      </c>
    </row>
    <row r="9" spans="1:5" x14ac:dyDescent="0.25">
      <c r="A9" s="26" t="s">
        <v>125</v>
      </c>
      <c r="B9" s="47" t="s">
        <v>120</v>
      </c>
      <c r="C9" s="32"/>
      <c r="D9" s="32"/>
      <c r="E9" s="32">
        <f>SUM(Table242[[#This Row],[SREDSTVA GRADSKOG UREDA ZA KULTURU ]:[SREDSTVA IZ OSTALIH IZVORA]])</f>
        <v>0</v>
      </c>
    </row>
    <row r="10" spans="1:5" x14ac:dyDescent="0.25">
      <c r="A10" s="26" t="s">
        <v>126</v>
      </c>
      <c r="B10" s="47" t="s">
        <v>114</v>
      </c>
      <c r="C10" s="32"/>
      <c r="D10" s="32"/>
      <c r="E10" s="32">
        <f>SUM(Table242[[#This Row],[SREDSTVA GRADSKOG UREDA ZA KULTURU ]:[SREDSTVA IZ OSTALIH IZVORA]])</f>
        <v>0</v>
      </c>
    </row>
    <row r="11" spans="1:5" x14ac:dyDescent="0.25">
      <c r="A11" s="26" t="s">
        <v>127</v>
      </c>
      <c r="B11" s="47" t="s">
        <v>115</v>
      </c>
      <c r="C11" s="32"/>
      <c r="D11" s="32"/>
      <c r="E11" s="32">
        <f>SUM(Table242[[#This Row],[SREDSTVA GRADSKOG UREDA ZA KULTURU ]:[SREDSTVA IZ OSTALIH IZVORA]])</f>
        <v>0</v>
      </c>
    </row>
    <row r="12" spans="1:5" x14ac:dyDescent="0.25">
      <c r="A12" s="26" t="s">
        <v>128</v>
      </c>
      <c r="B12" s="47" t="s">
        <v>116</v>
      </c>
      <c r="C12" s="32"/>
      <c r="D12" s="32"/>
      <c r="E12" s="32">
        <f>SUM(Table242[[#This Row],[SREDSTVA GRADSKOG UREDA ZA KULTURU ]:[SREDSTVA IZ OSTALIH IZVORA]])</f>
        <v>0</v>
      </c>
    </row>
    <row r="13" spans="1:5" x14ac:dyDescent="0.25">
      <c r="A13" s="26" t="s">
        <v>129</v>
      </c>
      <c r="B13" s="47" t="s">
        <v>104</v>
      </c>
      <c r="C13" s="32"/>
      <c r="D13" s="32"/>
      <c r="E13" s="32">
        <f>SUM(Table242[[#This Row],[SREDSTVA GRADSKOG UREDA ZA KULTURU ]:[SREDSTVA IZ OSTALIH IZVORA]])</f>
        <v>0</v>
      </c>
    </row>
    <row r="14" spans="1:5" x14ac:dyDescent="0.25">
      <c r="A14" s="26" t="s">
        <v>130</v>
      </c>
      <c r="B14" s="47" t="s">
        <v>105</v>
      </c>
      <c r="C14" s="32"/>
      <c r="D14" s="32"/>
      <c r="E14" s="32">
        <f>SUM(Table242[[#This Row],[SREDSTVA GRADSKOG UREDA ZA KULTURU ]:[SREDSTVA IZ OSTALIH IZVORA]])</f>
        <v>0</v>
      </c>
    </row>
    <row r="15" spans="1:5" x14ac:dyDescent="0.25">
      <c r="A15" s="26" t="s">
        <v>131</v>
      </c>
      <c r="B15" s="47" t="s">
        <v>106</v>
      </c>
      <c r="C15" s="46">
        <v>140</v>
      </c>
      <c r="D15" s="46">
        <v>39.159999999999997</v>
      </c>
      <c r="E15" s="32">
        <f>SUM(Table242[[#This Row],[SREDSTVA GRADSKOG UREDA ZA KULTURU ]:[SREDSTVA IZ OSTALIH IZVORA]])</f>
        <v>179.16</v>
      </c>
    </row>
    <row r="16" spans="1:5" x14ac:dyDescent="0.25">
      <c r="A16" s="26" t="s">
        <v>132</v>
      </c>
      <c r="B16" s="47" t="s">
        <v>107</v>
      </c>
      <c r="C16" s="46">
        <v>1460</v>
      </c>
      <c r="D16" s="46"/>
      <c r="E16" s="32">
        <f>SUM(Table242[[#This Row],[SREDSTVA GRADSKOG UREDA ZA KULTURU ]:[SREDSTVA IZ OSTALIH IZVORA]])</f>
        <v>1460</v>
      </c>
    </row>
    <row r="17" spans="1:5" x14ac:dyDescent="0.25">
      <c r="A17" s="26" t="s">
        <v>133</v>
      </c>
      <c r="B17" s="47" t="s">
        <v>119</v>
      </c>
      <c r="C17" s="32"/>
      <c r="D17" s="32"/>
      <c r="E17" s="32">
        <f>SUM(Table242[[#This Row],[SREDSTVA GRADSKOG UREDA ZA KULTURU ]:[SREDSTVA IZ OSTALIH IZVORA]])</f>
        <v>0</v>
      </c>
    </row>
    <row r="18" spans="1:5" x14ac:dyDescent="0.25">
      <c r="A18" s="26" t="s">
        <v>134</v>
      </c>
      <c r="B18" s="47" t="s">
        <v>109</v>
      </c>
      <c r="C18" s="32"/>
      <c r="D18" s="32"/>
      <c r="E18" s="32">
        <f>SUM(Table242[[#This Row],[SREDSTVA GRADSKOG UREDA ZA KULTURU ]:[SREDSTVA IZ OSTALIH IZVORA]])</f>
        <v>0</v>
      </c>
    </row>
    <row r="19" spans="1:5" x14ac:dyDescent="0.25">
      <c r="A19" s="26" t="s">
        <v>135</v>
      </c>
      <c r="B19" s="47" t="s">
        <v>118</v>
      </c>
      <c r="C19" s="32"/>
      <c r="D19" s="32"/>
      <c r="E19" s="32">
        <f>SUM(Table242[[#This Row],[SREDSTVA GRADSKOG UREDA ZA KULTURU ]:[SREDSTVA IZ OSTALIH IZVORA]])</f>
        <v>0</v>
      </c>
    </row>
    <row r="20" spans="1:5" x14ac:dyDescent="0.25">
      <c r="A20" s="26" t="s">
        <v>136</v>
      </c>
      <c r="B20" s="47" t="s">
        <v>117</v>
      </c>
      <c r="C20" s="33"/>
      <c r="D20" s="33"/>
      <c r="E20" s="33">
        <f>SUM(Table242[[#This Row],[SREDSTVA GRADSKOG UREDA ZA KULTURU ]:[SREDSTVA IZ OSTALIH IZVORA]])</f>
        <v>0</v>
      </c>
    </row>
    <row r="21" spans="1:5" x14ac:dyDescent="0.25">
      <c r="A21" s="26" t="s">
        <v>137</v>
      </c>
      <c r="B21" s="47" t="s">
        <v>216</v>
      </c>
      <c r="C21" s="32"/>
      <c r="D21" s="32"/>
      <c r="E21" s="32">
        <f>SUM(Table242[[#This Row],[SREDSTVA GRADSKOG UREDA ZA KULTURU ]:[SREDSTVA IZ OSTALIH IZVORA]])</f>
        <v>0</v>
      </c>
    </row>
    <row r="22" spans="1:5" x14ac:dyDescent="0.25">
      <c r="A22" s="79" t="s">
        <v>47</v>
      </c>
      <c r="B22" s="79"/>
      <c r="C22" s="80"/>
      <c r="D22" s="80"/>
      <c r="E22" s="81">
        <f>SUBTOTAL(109,Table242[UKUPNO])</f>
        <v>1639.16</v>
      </c>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B3:E160"/>
  <sheetViews>
    <sheetView zoomScale="71" zoomScaleNormal="71" workbookViewId="0">
      <pane ySplit="5" topLeftCell="A78" activePane="bottomLeft" state="frozen"/>
      <selection activeCell="C114" sqref="C114"/>
      <selection pane="bottomLeft" activeCell="C114" sqref="C11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350</v>
      </c>
      <c r="C3" s="2"/>
    </row>
    <row r="4" spans="2:5" ht="20.25" x14ac:dyDescent="0.25">
      <c r="B4" s="1"/>
      <c r="C4" s="2"/>
    </row>
    <row r="5" spans="2:5" ht="20.25" x14ac:dyDescent="0.25">
      <c r="B5" s="4" t="s">
        <v>1</v>
      </c>
      <c r="C5" s="5" t="s">
        <v>138</v>
      </c>
      <c r="D5" s="6"/>
      <c r="E5" s="6"/>
    </row>
    <row r="6" spans="2:5" ht="20.25" x14ac:dyDescent="0.25">
      <c r="B6" s="7"/>
      <c r="C6" s="8"/>
    </row>
    <row r="7" spans="2:5" ht="21.75" customHeight="1" x14ac:dyDescent="0.25">
      <c r="B7" s="116" t="s">
        <v>2</v>
      </c>
      <c r="C7" s="116"/>
    </row>
    <row r="8" spans="2:5" ht="5.25" customHeight="1" x14ac:dyDescent="0.25"/>
    <row r="9" spans="2:5" ht="15.75" x14ac:dyDescent="0.25">
      <c r="B9" s="9" t="s">
        <v>3</v>
      </c>
      <c r="C9" s="9" t="s">
        <v>139</v>
      </c>
    </row>
    <row r="10" spans="2:5" ht="15.75" x14ac:dyDescent="0.25">
      <c r="B10" s="9" t="s">
        <v>4</v>
      </c>
      <c r="C10" s="10" t="s">
        <v>140</v>
      </c>
    </row>
    <row r="11" spans="2:5" ht="15.75" x14ac:dyDescent="0.25">
      <c r="B11" s="9" t="s">
        <v>5</v>
      </c>
      <c r="C11" s="11">
        <v>100700</v>
      </c>
    </row>
    <row r="12" spans="2:5" ht="15.75" x14ac:dyDescent="0.25">
      <c r="B12" s="9" t="s">
        <v>6</v>
      </c>
      <c r="C12" s="12" t="s">
        <v>141</v>
      </c>
    </row>
    <row r="13" spans="2:5" ht="15.75" x14ac:dyDescent="0.25">
      <c r="B13" s="9" t="s">
        <v>7</v>
      </c>
      <c r="C13" s="13" t="s">
        <v>142</v>
      </c>
    </row>
    <row r="14" spans="2:5" ht="15.75" x14ac:dyDescent="0.25">
      <c r="B14" s="9" t="s">
        <v>8</v>
      </c>
      <c r="C14" s="48" t="s">
        <v>143</v>
      </c>
    </row>
    <row r="15" spans="2:5" ht="15.75" x14ac:dyDescent="0.25">
      <c r="B15" s="9" t="s">
        <v>9</v>
      </c>
      <c r="C15" s="14"/>
    </row>
    <row r="16" spans="2:5" ht="15.75" x14ac:dyDescent="0.25">
      <c r="B16" s="9" t="s">
        <v>10</v>
      </c>
      <c r="C16" s="13" t="s">
        <v>144</v>
      </c>
    </row>
    <row r="17" spans="2:3" ht="15.75" x14ac:dyDescent="0.25">
      <c r="B17" s="9" t="s">
        <v>11</v>
      </c>
      <c r="C17" s="14" t="s">
        <v>359</v>
      </c>
    </row>
    <row r="18" spans="2:3" ht="15.75" x14ac:dyDescent="0.25">
      <c r="B18" s="9" t="s">
        <v>12</v>
      </c>
      <c r="C18" s="14" t="s">
        <v>360</v>
      </c>
    </row>
    <row r="19" spans="2:3" ht="15.75" x14ac:dyDescent="0.25">
      <c r="B19" s="9" t="s">
        <v>13</v>
      </c>
      <c r="C19" s="14" t="s">
        <v>361</v>
      </c>
    </row>
    <row r="20" spans="2:3" ht="15.75" x14ac:dyDescent="0.25">
      <c r="B20" s="9" t="s">
        <v>14</v>
      </c>
      <c r="C20" s="14">
        <v>114</v>
      </c>
    </row>
    <row r="21" spans="2:3" ht="15.75" x14ac:dyDescent="0.25">
      <c r="B21" s="9" t="s">
        <v>15</v>
      </c>
      <c r="C21" s="14">
        <v>7</v>
      </c>
    </row>
    <row r="22" spans="2:3" ht="15" customHeight="1" x14ac:dyDescent="0.25">
      <c r="B22" s="15"/>
    </row>
    <row r="23" spans="2:3" ht="23.25" customHeight="1" x14ac:dyDescent="0.25">
      <c r="B23" s="117" t="s">
        <v>16</v>
      </c>
      <c r="C23" s="117"/>
    </row>
    <row r="24" spans="2:3" ht="312.75" customHeight="1" x14ac:dyDescent="0.25">
      <c r="B24" s="16" t="s">
        <v>17</v>
      </c>
      <c r="C24" s="56" t="s">
        <v>362</v>
      </c>
    </row>
    <row r="25" spans="2:3" ht="8.25" customHeight="1" x14ac:dyDescent="0.25">
      <c r="B25" s="15"/>
    </row>
    <row r="26" spans="2:3" ht="22.5" customHeight="1" x14ac:dyDescent="0.25">
      <c r="B26" s="118" t="s">
        <v>18</v>
      </c>
      <c r="C26" s="118"/>
    </row>
    <row r="27" spans="2:3" ht="15.75" x14ac:dyDescent="0.25">
      <c r="B27" s="17" t="s">
        <v>19</v>
      </c>
      <c r="C27" s="18"/>
    </row>
    <row r="28" spans="2:3" ht="31.5" x14ac:dyDescent="0.25">
      <c r="B28" s="9" t="s">
        <v>20</v>
      </c>
      <c r="C28" s="86">
        <v>685.43</v>
      </c>
    </row>
    <row r="29" spans="2:3" ht="15.75" x14ac:dyDescent="0.25">
      <c r="B29" s="20" t="s">
        <v>21</v>
      </c>
      <c r="C29" s="86"/>
    </row>
    <row r="30" spans="2:3" ht="15.75" x14ac:dyDescent="0.25">
      <c r="B30" s="20" t="s">
        <v>22</v>
      </c>
      <c r="C30" s="86"/>
    </row>
    <row r="31" spans="2:3" ht="15.75" x14ac:dyDescent="0.25">
      <c r="B31" s="9" t="s">
        <v>23</v>
      </c>
      <c r="C31" s="86"/>
    </row>
    <row r="32" spans="2:3" ht="15.75" x14ac:dyDescent="0.25">
      <c r="B32" s="9" t="s">
        <v>24</v>
      </c>
      <c r="C32" s="86"/>
    </row>
    <row r="33" spans="2:4" ht="31.5" x14ac:dyDescent="0.25">
      <c r="B33" s="9" t="s">
        <v>25</v>
      </c>
      <c r="C33" s="86"/>
    </row>
    <row r="34" spans="2:4" ht="15.75" x14ac:dyDescent="0.25">
      <c r="B34" s="9" t="s">
        <v>26</v>
      </c>
      <c r="C34" s="86"/>
    </row>
    <row r="35" spans="2:4" ht="21.75" customHeight="1" x14ac:dyDescent="0.25">
      <c r="B35" s="21" t="s">
        <v>27</v>
      </c>
      <c r="C35" s="105">
        <f>SUM(C27:C34)</f>
        <v>685.43</v>
      </c>
    </row>
    <row r="36" spans="2:4" ht="12" customHeight="1" x14ac:dyDescent="0.25">
      <c r="B36" s="15"/>
    </row>
    <row r="37" spans="2:4" ht="20.25" customHeight="1" x14ac:dyDescent="0.25">
      <c r="B37" s="117" t="s">
        <v>28</v>
      </c>
      <c r="C37" s="117"/>
    </row>
    <row r="38" spans="2:4" x14ac:dyDescent="0.25">
      <c r="B38" s="23" t="s">
        <v>29</v>
      </c>
    </row>
    <row r="39" spans="2:4" x14ac:dyDescent="0.25">
      <c r="B39" s="23" t="s">
        <v>112</v>
      </c>
    </row>
    <row r="40" spans="2:4" ht="7.5" customHeight="1" x14ac:dyDescent="0.25">
      <c r="B40" s="18"/>
      <c r="C40" s="18"/>
      <c r="D40" s="18"/>
    </row>
    <row r="41" spans="2:4" ht="27" customHeight="1" x14ac:dyDescent="0.25">
      <c r="B41" s="24" t="s">
        <v>30</v>
      </c>
      <c r="C41" s="25"/>
    </row>
    <row r="42" spans="2:4" ht="10.5" customHeight="1" x14ac:dyDescent="0.25"/>
    <row r="43" spans="2:4" ht="21" customHeight="1" x14ac:dyDescent="0.25">
      <c r="B43" s="117" t="s">
        <v>31</v>
      </c>
      <c r="C43" s="117"/>
    </row>
    <row r="44" spans="2:4" ht="21" customHeight="1" x14ac:dyDescent="0.25">
      <c r="B44" s="36" t="s">
        <v>111</v>
      </c>
      <c r="C44" s="36">
        <v>6</v>
      </c>
    </row>
    <row r="45" spans="2:4" ht="15.75" x14ac:dyDescent="0.25">
      <c r="B45" s="9" t="s">
        <v>32</v>
      </c>
      <c r="C45" s="26" t="s">
        <v>147</v>
      </c>
    </row>
    <row r="46" spans="2:4" ht="15.75" x14ac:dyDescent="0.25">
      <c r="B46" s="9" t="s">
        <v>33</v>
      </c>
      <c r="C46" s="26">
        <v>107</v>
      </c>
    </row>
    <row r="47" spans="2:4" ht="15.75" x14ac:dyDescent="0.25">
      <c r="B47" s="9" t="s">
        <v>34</v>
      </c>
      <c r="C47" s="26" t="s">
        <v>147</v>
      </c>
    </row>
    <row r="48" spans="2:4" ht="11.25" customHeight="1" x14ac:dyDescent="0.25">
      <c r="B48" s="28"/>
    </row>
    <row r="49" spans="2:3" ht="22.5" customHeight="1" x14ac:dyDescent="0.25">
      <c r="B49" s="114" t="s">
        <v>35</v>
      </c>
      <c r="C49" s="114"/>
    </row>
    <row r="50" spans="2:3" ht="15.75" x14ac:dyDescent="0.25">
      <c r="B50" s="9" t="s">
        <v>36</v>
      </c>
      <c r="C50" s="26" t="s">
        <v>363</v>
      </c>
    </row>
    <row r="51" spans="2:3" ht="15.75" x14ac:dyDescent="0.25">
      <c r="B51" s="9" t="s">
        <v>37</v>
      </c>
      <c r="C51" s="26" t="s">
        <v>364</v>
      </c>
    </row>
    <row r="52" spans="2:3" ht="15.75" x14ac:dyDescent="0.25">
      <c r="B52" s="21" t="s">
        <v>38</v>
      </c>
      <c r="C52" s="26"/>
    </row>
    <row r="53" spans="2:3" ht="15.75" x14ac:dyDescent="0.25">
      <c r="B53" s="9" t="s">
        <v>39</v>
      </c>
      <c r="C53" s="26" t="s">
        <v>365</v>
      </c>
    </row>
    <row r="54" spans="2:3" ht="15.75" x14ac:dyDescent="0.25">
      <c r="B54" s="9" t="s">
        <v>40</v>
      </c>
      <c r="C54" s="26" t="s">
        <v>366</v>
      </c>
    </row>
    <row r="55" spans="2:3" ht="15.75" x14ac:dyDescent="0.25">
      <c r="B55" s="9" t="s">
        <v>41</v>
      </c>
      <c r="C55" s="26">
        <v>0</v>
      </c>
    </row>
    <row r="56" spans="2:3" ht="15.75" x14ac:dyDescent="0.25">
      <c r="B56" s="28"/>
    </row>
    <row r="58" spans="2:3" ht="23.25" customHeight="1" x14ac:dyDescent="0.25">
      <c r="B58" s="115" t="s">
        <v>71</v>
      </c>
      <c r="C58" s="115"/>
    </row>
    <row r="59" spans="2:3" ht="15.75" x14ac:dyDescent="0.25">
      <c r="B59" s="28"/>
    </row>
    <row r="60" spans="2:3" ht="21.75" customHeight="1" x14ac:dyDescent="0.25">
      <c r="B60" s="114" t="s">
        <v>48</v>
      </c>
      <c r="C60" s="114"/>
    </row>
    <row r="61" spans="2:3" ht="15.75" x14ac:dyDescent="0.25">
      <c r="B61" s="9" t="s">
        <v>49</v>
      </c>
      <c r="C61" s="13"/>
    </row>
    <row r="62" spans="2:3" ht="15.75" x14ac:dyDescent="0.25">
      <c r="B62" s="9" t="s">
        <v>50</v>
      </c>
      <c r="C62" s="13"/>
    </row>
    <row r="63" spans="2:3" ht="15.75" x14ac:dyDescent="0.25">
      <c r="B63" s="9" t="s">
        <v>51</v>
      </c>
      <c r="C63" s="13"/>
    </row>
    <row r="64" spans="2:3" ht="15.75" x14ac:dyDescent="0.25">
      <c r="B64" s="20" t="s">
        <v>52</v>
      </c>
      <c r="C64" s="13"/>
    </row>
    <row r="65" spans="2:3" ht="15.75" x14ac:dyDescent="0.25">
      <c r="B65" s="20" t="s">
        <v>53</v>
      </c>
      <c r="C65" s="13"/>
    </row>
    <row r="66" spans="2:3" ht="15.75" x14ac:dyDescent="0.25">
      <c r="B66" s="20" t="s">
        <v>54</v>
      </c>
      <c r="C66" s="13"/>
    </row>
    <row r="67" spans="2:3" ht="15.75" x14ac:dyDescent="0.25">
      <c r="B67" s="20" t="s">
        <v>55</v>
      </c>
      <c r="C67" s="13"/>
    </row>
    <row r="68" spans="2:3" ht="15.6" x14ac:dyDescent="0.3">
      <c r="B68" s="20" t="s">
        <v>56</v>
      </c>
      <c r="C68" s="13"/>
    </row>
    <row r="69" spans="2:3" ht="15.6" x14ac:dyDescent="0.3">
      <c r="B69" s="20" t="s">
        <v>57</v>
      </c>
      <c r="C69" s="37"/>
    </row>
    <row r="70" spans="2:3" ht="15.75" x14ac:dyDescent="0.25">
      <c r="B70" s="9" t="s">
        <v>58</v>
      </c>
      <c r="C70" s="37"/>
    </row>
    <row r="72" spans="2:3" ht="21" customHeight="1" x14ac:dyDescent="0.3">
      <c r="B72" s="114" t="s">
        <v>59</v>
      </c>
      <c r="C72" s="114"/>
    </row>
    <row r="73" spans="2:3" ht="15.6" x14ac:dyDescent="0.3">
      <c r="B73" s="10" t="s">
        <v>50</v>
      </c>
      <c r="C73" s="13"/>
    </row>
    <row r="74" spans="2:3" ht="15.6" x14ac:dyDescent="0.3">
      <c r="B74" s="10" t="s">
        <v>60</v>
      </c>
      <c r="C74" s="13"/>
    </row>
    <row r="75" spans="2:3" ht="15.6" x14ac:dyDescent="0.3">
      <c r="B75" s="38" t="s">
        <v>61</v>
      </c>
      <c r="C75" s="13"/>
    </row>
    <row r="76" spans="2:3" ht="15.6" x14ac:dyDescent="0.3">
      <c r="B76" s="38" t="s">
        <v>62</v>
      </c>
      <c r="C76" s="13"/>
    </row>
    <row r="77" spans="2:3" ht="15.6" x14ac:dyDescent="0.3">
      <c r="B77" s="38" t="s">
        <v>63</v>
      </c>
      <c r="C77" s="37"/>
    </row>
    <row r="79" spans="2:3" ht="21.75" customHeight="1" x14ac:dyDescent="0.3">
      <c r="B79" s="114" t="s">
        <v>64</v>
      </c>
      <c r="C79" s="114"/>
    </row>
    <row r="80" spans="2:3" ht="15.6" x14ac:dyDescent="0.3">
      <c r="B80" s="10" t="s">
        <v>50</v>
      </c>
      <c r="C80" s="13"/>
    </row>
    <row r="81" spans="2:3" ht="15.6" x14ac:dyDescent="0.3">
      <c r="B81" s="10" t="s">
        <v>60</v>
      </c>
      <c r="C81" s="13"/>
    </row>
    <row r="82" spans="2:3" ht="15.6" x14ac:dyDescent="0.3">
      <c r="B82" s="38" t="s">
        <v>61</v>
      </c>
      <c r="C82" s="13"/>
    </row>
    <row r="83" spans="2:3" ht="15.6" x14ac:dyDescent="0.3">
      <c r="B83" s="38" t="s">
        <v>62</v>
      </c>
      <c r="C83" s="13"/>
    </row>
    <row r="84" spans="2:3" ht="15.6" x14ac:dyDescent="0.3">
      <c r="B84" s="38" t="s">
        <v>63</v>
      </c>
      <c r="C84" s="37"/>
    </row>
    <row r="86" spans="2:3" ht="22.5" customHeight="1" x14ac:dyDescent="0.3">
      <c r="B86" s="114" t="s">
        <v>65</v>
      </c>
      <c r="C86" s="114"/>
    </row>
    <row r="87" spans="2:3" ht="15.6" x14ac:dyDescent="0.3">
      <c r="B87" s="10" t="s">
        <v>66</v>
      </c>
      <c r="C87" s="13"/>
    </row>
    <row r="88" spans="2:3" ht="15.6" x14ac:dyDescent="0.3">
      <c r="B88" s="38" t="s">
        <v>67</v>
      </c>
      <c r="C88" s="13"/>
    </row>
    <row r="89" spans="2:3" ht="15.6" x14ac:dyDescent="0.3">
      <c r="B89" s="38" t="s">
        <v>68</v>
      </c>
      <c r="C89" s="13"/>
    </row>
    <row r="91" spans="2:3" ht="23.25" customHeight="1" x14ac:dyDescent="0.25">
      <c r="B91" s="114" t="s">
        <v>69</v>
      </c>
      <c r="C91" s="114"/>
    </row>
    <row r="92" spans="2:3" ht="15.75" x14ac:dyDescent="0.25">
      <c r="B92" s="10" t="s">
        <v>66</v>
      </c>
      <c r="C92" s="13"/>
    </row>
    <row r="93" spans="2:3" ht="15.75" x14ac:dyDescent="0.25">
      <c r="B93" s="38" t="s">
        <v>67</v>
      </c>
      <c r="C93" s="13"/>
    </row>
    <row r="94" spans="2:3" ht="15.75" x14ac:dyDescent="0.25">
      <c r="B94" s="38" t="s">
        <v>68</v>
      </c>
      <c r="C94" s="13"/>
    </row>
    <row r="96" spans="2:3" ht="15.75" x14ac:dyDescent="0.25">
      <c r="B96" s="39" t="s">
        <v>70</v>
      </c>
      <c r="C96" s="13"/>
    </row>
    <row r="99" spans="2:5" ht="15.75" x14ac:dyDescent="0.25">
      <c r="B99" s="115" t="s">
        <v>73</v>
      </c>
      <c r="C99" s="115"/>
    </row>
    <row r="100" spans="2:5" ht="15.75" x14ac:dyDescent="0.25">
      <c r="B100" s="28"/>
      <c r="C100"/>
    </row>
    <row r="102" spans="2:5" ht="15.75" x14ac:dyDescent="0.25">
      <c r="B102" s="114" t="s">
        <v>72</v>
      </c>
      <c r="C102" s="114"/>
    </row>
    <row r="103" spans="2:5" ht="15.75" x14ac:dyDescent="0.25">
      <c r="B103" s="18"/>
      <c r="C103" s="18"/>
      <c r="D103" s="18"/>
      <c r="E103" s="18"/>
    </row>
    <row r="104" spans="2:5" ht="15.75" x14ac:dyDescent="0.25">
      <c r="B104" s="24" t="s">
        <v>30</v>
      </c>
    </row>
    <row r="107" spans="2:5" ht="15.75" x14ac:dyDescent="0.25">
      <c r="B107" s="114" t="s">
        <v>74</v>
      </c>
      <c r="C107" s="114"/>
    </row>
    <row r="108" spans="2:5" ht="15.75" x14ac:dyDescent="0.25">
      <c r="B108" s="24" t="s">
        <v>30</v>
      </c>
    </row>
    <row r="111" spans="2:5" ht="15.75" x14ac:dyDescent="0.25">
      <c r="B111" s="115" t="s">
        <v>110</v>
      </c>
      <c r="C111" s="115"/>
    </row>
    <row r="112" spans="2:5" ht="15.75" x14ac:dyDescent="0.25">
      <c r="B112" s="28"/>
      <c r="C112"/>
    </row>
    <row r="113" spans="2:3" ht="15.75" x14ac:dyDescent="0.25">
      <c r="B113" s="114" t="s">
        <v>75</v>
      </c>
      <c r="C113" s="114"/>
    </row>
    <row r="114" spans="2:3" ht="15.75" x14ac:dyDescent="0.25">
      <c r="B114" s="9" t="s">
        <v>76</v>
      </c>
      <c r="C114" s="40" t="s">
        <v>519</v>
      </c>
    </row>
    <row r="115" spans="2:3" ht="15.75" x14ac:dyDescent="0.25">
      <c r="B115" s="9" t="s">
        <v>77</v>
      </c>
      <c r="C115" s="40" t="s">
        <v>367</v>
      </c>
    </row>
    <row r="116" spans="2:3" ht="15.75" x14ac:dyDescent="0.25">
      <c r="B116" s="9" t="s">
        <v>78</v>
      </c>
      <c r="C116" s="41" t="s">
        <v>368</v>
      </c>
    </row>
    <row r="117" spans="2:3" ht="15.75" x14ac:dyDescent="0.25">
      <c r="B117" s="9" t="s">
        <v>79</v>
      </c>
      <c r="C117" s="41" t="s">
        <v>161</v>
      </c>
    </row>
    <row r="118" spans="2:3" ht="15.75" x14ac:dyDescent="0.25">
      <c r="B118" s="42"/>
      <c r="C118" s="43"/>
    </row>
    <row r="119" spans="2:3" ht="15.75" x14ac:dyDescent="0.25">
      <c r="B119" s="114" t="s">
        <v>80</v>
      </c>
      <c r="C119" s="114"/>
    </row>
    <row r="120" spans="2:3" ht="15.75" x14ac:dyDescent="0.25">
      <c r="B120" s="9" t="s">
        <v>81</v>
      </c>
      <c r="C120" s="41" t="s">
        <v>369</v>
      </c>
    </row>
    <row r="121" spans="2:3" ht="15.75" x14ac:dyDescent="0.25">
      <c r="B121" s="9" t="s">
        <v>82</v>
      </c>
      <c r="C121" s="41">
        <v>15</v>
      </c>
    </row>
    <row r="122" spans="2:3" ht="15.75" x14ac:dyDescent="0.25">
      <c r="B122" s="9" t="s">
        <v>83</v>
      </c>
      <c r="C122" s="41">
        <v>15</v>
      </c>
    </row>
    <row r="123" spans="2:3" ht="15.75" x14ac:dyDescent="0.25">
      <c r="B123" s="9" t="s">
        <v>84</v>
      </c>
      <c r="C123" s="41">
        <v>107</v>
      </c>
    </row>
    <row r="124" spans="2:3" ht="31.5" x14ac:dyDescent="0.25">
      <c r="B124" s="9" t="s">
        <v>85</v>
      </c>
      <c r="C124" s="41">
        <v>7</v>
      </c>
    </row>
    <row r="125" spans="2:3" ht="15.75" x14ac:dyDescent="0.25">
      <c r="B125" s="42"/>
      <c r="C125" s="43"/>
    </row>
    <row r="126" spans="2:3" ht="15.75" x14ac:dyDescent="0.25">
      <c r="B126" s="114" t="s">
        <v>86</v>
      </c>
      <c r="C126" s="114"/>
    </row>
    <row r="127" spans="2:3" ht="15.75" x14ac:dyDescent="0.25">
      <c r="B127" s="9" t="s">
        <v>87</v>
      </c>
      <c r="C127" s="41" t="s">
        <v>163</v>
      </c>
    </row>
    <row r="128" spans="2:3" ht="15.75" x14ac:dyDescent="0.25">
      <c r="B128" s="9" t="s">
        <v>88</v>
      </c>
      <c r="C128" s="41" t="s">
        <v>151</v>
      </c>
    </row>
    <row r="129" spans="2:3" ht="15.75" x14ac:dyDescent="0.25">
      <c r="B129" s="9" t="s">
        <v>89</v>
      </c>
      <c r="C129" s="41" t="s">
        <v>152</v>
      </c>
    </row>
    <row r="130" spans="2:3" ht="15.75" x14ac:dyDescent="0.25">
      <c r="B130" s="10" t="s">
        <v>90</v>
      </c>
      <c r="C130" s="44">
        <v>0</v>
      </c>
    </row>
    <row r="131" spans="2:3" ht="15.75" x14ac:dyDescent="0.25">
      <c r="B131" s="9" t="s">
        <v>91</v>
      </c>
      <c r="C131" s="41" t="s">
        <v>152</v>
      </c>
    </row>
    <row r="132" spans="2:3" ht="15.75" x14ac:dyDescent="0.25">
      <c r="B132" s="9" t="s">
        <v>92</v>
      </c>
      <c r="C132" s="44">
        <v>0</v>
      </c>
    </row>
    <row r="133" spans="2:3" ht="15.75" x14ac:dyDescent="0.25">
      <c r="B133" s="9" t="s">
        <v>93</v>
      </c>
      <c r="C133" s="41" t="s">
        <v>169</v>
      </c>
    </row>
    <row r="134" spans="2:3" ht="15.75" x14ac:dyDescent="0.25">
      <c r="B134" s="9" t="s">
        <v>94</v>
      </c>
      <c r="C134" s="41" t="s">
        <v>370</v>
      </c>
    </row>
    <row r="135" spans="2:3" ht="15.75" x14ac:dyDescent="0.25">
      <c r="B135" s="9" t="s">
        <v>95</v>
      </c>
      <c r="C135" s="41" t="s">
        <v>371</v>
      </c>
    </row>
    <row r="136" spans="2:3" ht="15.75" x14ac:dyDescent="0.25">
      <c r="B136" s="42"/>
      <c r="C136" s="43"/>
    </row>
    <row r="137" spans="2:3" ht="15.75" x14ac:dyDescent="0.25">
      <c r="B137" s="114" t="s">
        <v>96</v>
      </c>
      <c r="C137" s="114"/>
    </row>
    <row r="138" spans="2:3" ht="15.75" x14ac:dyDescent="0.25">
      <c r="B138" s="45" t="s">
        <v>97</v>
      </c>
      <c r="C138" s="46"/>
    </row>
    <row r="139" spans="2:3" ht="15.75" x14ac:dyDescent="0.25">
      <c r="B139" s="45" t="s">
        <v>98</v>
      </c>
      <c r="C139" s="46"/>
    </row>
    <row r="140" spans="2:3" ht="15.75" x14ac:dyDescent="0.25">
      <c r="B140" s="47" t="s">
        <v>113</v>
      </c>
      <c r="C140" s="46"/>
    </row>
    <row r="141" spans="2:3" ht="15.75" x14ac:dyDescent="0.25">
      <c r="B141" s="47" t="s">
        <v>99</v>
      </c>
      <c r="C141" s="46"/>
    </row>
    <row r="142" spans="2:3" ht="15.75" x14ac:dyDescent="0.25">
      <c r="B142" s="45" t="s">
        <v>100</v>
      </c>
      <c r="C142" s="46"/>
    </row>
    <row r="143" spans="2:3" ht="15.75" x14ac:dyDescent="0.25">
      <c r="B143" s="47" t="s">
        <v>101</v>
      </c>
      <c r="C143" s="46"/>
    </row>
    <row r="144" spans="2:3" ht="15.75" x14ac:dyDescent="0.25">
      <c r="B144" s="47" t="s">
        <v>102</v>
      </c>
      <c r="C144" s="46"/>
    </row>
    <row r="145" spans="2:3" ht="15.75" x14ac:dyDescent="0.25">
      <c r="B145" s="47" t="s">
        <v>120</v>
      </c>
      <c r="C145" s="46"/>
    </row>
    <row r="146" spans="2:3" ht="15.75" x14ac:dyDescent="0.25">
      <c r="B146" s="47" t="s">
        <v>114</v>
      </c>
      <c r="C146" s="46"/>
    </row>
    <row r="147" spans="2:3" ht="15.75" x14ac:dyDescent="0.25">
      <c r="B147" s="45" t="s">
        <v>103</v>
      </c>
      <c r="C147" s="46"/>
    </row>
    <row r="148" spans="2:3" ht="15.75" x14ac:dyDescent="0.25">
      <c r="B148" s="47" t="s">
        <v>115</v>
      </c>
      <c r="C148" s="46"/>
    </row>
    <row r="149" spans="2:3" ht="15.75" x14ac:dyDescent="0.25">
      <c r="B149" s="47" t="s">
        <v>116</v>
      </c>
      <c r="C149" s="46"/>
    </row>
    <row r="150" spans="2:3" ht="15.75" x14ac:dyDescent="0.25">
      <c r="B150" s="47" t="s">
        <v>104</v>
      </c>
      <c r="C150" s="46"/>
    </row>
    <row r="151" spans="2:3" ht="15.75" x14ac:dyDescent="0.25">
      <c r="B151" s="47" t="s">
        <v>105</v>
      </c>
      <c r="C151" s="46"/>
    </row>
    <row r="152" spans="2:3" ht="15.75" x14ac:dyDescent="0.25">
      <c r="B152" s="47" t="s">
        <v>106</v>
      </c>
      <c r="C152" s="46">
        <v>607.44000000000005</v>
      </c>
    </row>
    <row r="153" spans="2:3" ht="15.75" x14ac:dyDescent="0.25">
      <c r="B153" s="47" t="s">
        <v>107</v>
      </c>
      <c r="C153" s="46"/>
    </row>
    <row r="154" spans="2:3" ht="15.75" x14ac:dyDescent="0.25">
      <c r="B154" s="45" t="s">
        <v>119</v>
      </c>
      <c r="C154" s="46"/>
    </row>
    <row r="155" spans="2:3" ht="15.75" x14ac:dyDescent="0.25">
      <c r="B155" s="47" t="s">
        <v>119</v>
      </c>
      <c r="C155" s="46"/>
    </row>
    <row r="156" spans="2:3" ht="15.75" x14ac:dyDescent="0.25">
      <c r="B156" s="45" t="s">
        <v>108</v>
      </c>
      <c r="C156" s="46"/>
    </row>
    <row r="157" spans="2:3" ht="15.75" x14ac:dyDescent="0.25">
      <c r="B157" s="47" t="s">
        <v>109</v>
      </c>
      <c r="C157" s="46"/>
    </row>
    <row r="158" spans="2:3" ht="15.75" x14ac:dyDescent="0.25">
      <c r="B158" s="47" t="s">
        <v>118</v>
      </c>
      <c r="C158" s="46"/>
    </row>
    <row r="159" spans="2:3" ht="15.75" x14ac:dyDescent="0.25">
      <c r="B159" s="47" t="s">
        <v>117</v>
      </c>
      <c r="C159" s="46">
        <v>77.989999999999995</v>
      </c>
    </row>
    <row r="160" spans="2:3" ht="15.75" x14ac:dyDescent="0.25">
      <c r="B160" s="47" t="s">
        <v>108</v>
      </c>
      <c r="C160" s="46"/>
    </row>
  </sheetData>
  <sheetProtection selectLockedCells="1"/>
  <mergeCells count="20">
    <mergeCell ref="B91:C91"/>
    <mergeCell ref="B7:C7"/>
    <mergeCell ref="B23:C23"/>
    <mergeCell ref="B26:C26"/>
    <mergeCell ref="B37:C37"/>
    <mergeCell ref="B43:C43"/>
    <mergeCell ref="B49:C49"/>
    <mergeCell ref="B58:C58"/>
    <mergeCell ref="B60:C60"/>
    <mergeCell ref="B72:C72"/>
    <mergeCell ref="B79:C79"/>
    <mergeCell ref="B86:C86"/>
    <mergeCell ref="B126:C126"/>
    <mergeCell ref="B137:C137"/>
    <mergeCell ref="B99:C99"/>
    <mergeCell ref="B102:C102"/>
    <mergeCell ref="B107:C107"/>
    <mergeCell ref="B111:C111"/>
    <mergeCell ref="B113:C113"/>
    <mergeCell ref="B119:C119"/>
  </mergeCells>
  <hyperlinks>
    <hyperlink ref="B41" location="'Dječji folklor-PROG.IZDACI'!A1" display="KLIKNITE OVDJE I UNESITE PODATKE U TABLICU " xr:uid="{00000000-0004-0000-0800-000000000000}"/>
    <hyperlink ref="B104" location="'KGZ2'!A1" display="KLIKNITE OVDJE I UNESITE PODATKE U TABLICU " xr:uid="{00000000-0004-0000-0800-000001000000}"/>
    <hyperlink ref="B108" location="'KGZ1'!A1" display="KLIKNITE OVDJE I UNESITE PODATKE U TABLICU " xr:uid="{00000000-0004-0000-0800-000002000000}"/>
    <hyperlink ref="C14" r:id="rId1" xr:uid="{00000000-0004-0000-0800-00000300000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82</vt:i4>
      </vt:variant>
      <vt:variant>
        <vt:lpstr>Imenovani rasponi</vt:lpstr>
      </vt:variant>
      <vt:variant>
        <vt:i4>42</vt:i4>
      </vt:variant>
    </vt:vector>
  </HeadingPairs>
  <TitlesOfParts>
    <vt:vector size="124" baseType="lpstr">
      <vt:lpstr>NSD-sažetak</vt:lpstr>
      <vt:lpstr>PROG.IZDACI-sažetak</vt:lpstr>
      <vt:lpstr>Centri-Čarobno dvorište</vt:lpstr>
      <vt:lpstr>Centri-Čarobno dvor.PROG.IZDACI</vt:lpstr>
      <vt:lpstr>Centri-Dan po dan</vt:lpstr>
      <vt:lpstr>Centri-Dan po dan PROG.IZDACI</vt:lpstr>
      <vt:lpstr>Centri-Dani Dubrave</vt:lpstr>
      <vt:lpstr>Centri-Dani Dubrave PROG.IZDACI</vt:lpstr>
      <vt:lpstr>Centri-Dječji folklor</vt:lpstr>
      <vt:lpstr>Dječji folklor-PROG.IZDACI</vt:lpstr>
      <vt:lpstr>Centri-Dječji zbor</vt:lpstr>
      <vt:lpstr>Dječji zbor-PROG.IZDACI </vt:lpstr>
      <vt:lpstr>Centri-Glazbena igraonica</vt:lpstr>
      <vt:lpstr>Glazbena igraonica PROG.IZDACI</vt:lpstr>
      <vt:lpstr>Centri-Gl.progr.nac.manjine</vt:lpstr>
      <vt:lpstr>Gl.prog.nac.manjine-PROG.IZDACI</vt:lpstr>
      <vt:lpstr>Centri-Kazalisni fasnik</vt:lpstr>
      <vt:lpstr>Kazalisni fasnik-PROG.IZDACI </vt:lpstr>
      <vt:lpstr>Centri-Kazaliste izvan centra</vt:lpstr>
      <vt:lpstr>Kaz.izvan centra-PROG.IZDACI</vt:lpstr>
      <vt:lpstr>Centri-Kroz usicu igle</vt:lpstr>
      <vt:lpstr>Kroz usicu igle-PROG.IZDACI</vt:lpstr>
      <vt:lpstr>Centri-Kultura u kvartu</vt:lpstr>
      <vt:lpstr>Kultura u kvartu-PROG.IZDACI</vt:lpstr>
      <vt:lpstr>Centri-Ljeto u Dubravi</vt:lpstr>
      <vt:lpstr>Ljeto u Dubravi-PROG.IZDACI </vt:lpstr>
      <vt:lpstr>Centri-MŠ ilustracije i stripa</vt:lpstr>
      <vt:lpstr>MŠ ilustr. i stripa-PROG.IZDACI</vt:lpstr>
      <vt:lpstr>Centri-MŠPU</vt:lpstr>
      <vt:lpstr>MŠPU-PROG.IZDACI</vt:lpstr>
      <vt:lpstr>Knjižnična-Monografija NSD</vt:lpstr>
      <vt:lpstr>Monografija-PROG.IZDACI</vt:lpstr>
      <vt:lpstr>Centri-Oprostite, ja se odmaram</vt:lpstr>
      <vt:lpstr>Oprostite, ja se...-PROG.IZDACI</vt:lpstr>
      <vt:lpstr>Centri-Petkomedija</vt:lpstr>
      <vt:lpstr>Petkomedija-PROG.IZDACI</vt:lpstr>
      <vt:lpstr>Centri-Pokreti u javnom prostor</vt:lpstr>
      <vt:lpstr>Pokreti u javn.pr.-PROG.IZDACI</vt:lpstr>
      <vt:lpstr>Prigodne kreativne radionice</vt:lpstr>
      <vt:lpstr>Prigodne kr.radion.-PROG.IZDACI</vt:lpstr>
      <vt:lpstr>Centri-Slušaj ovo-tribine</vt:lpstr>
      <vt:lpstr>Slušaj ovo-PROG.IZDACI</vt:lpstr>
      <vt:lpstr>Centri-Srijedom u kazalište</vt:lpstr>
      <vt:lpstr>Srijedom u kazališt-PROG.IZDACI</vt:lpstr>
      <vt:lpstr>Centri-Suvremeno vrijeme</vt:lpstr>
      <vt:lpstr>Suvremeno vrijeme-PROG.IZDACI</vt:lpstr>
      <vt:lpstr>Centri-Tamburaški ansambl</vt:lpstr>
      <vt:lpstr>Tamburaški ansambl-PROG.IZDACI</vt:lpstr>
      <vt:lpstr>Centri-Tri koraka do sreće</vt:lpstr>
      <vt:lpstr>Tri koraka do sreće-PROG.IZDACI</vt:lpstr>
      <vt:lpstr>Centri-Umj.stvaralaštvo za TŽD</vt:lpstr>
      <vt:lpstr>Umj.stvaralaštvo-PROG.IZDACI</vt:lpstr>
      <vt:lpstr>Centri-Uvod u svijet lik.umj.</vt:lpstr>
      <vt:lpstr>Uvod u svijet...-PROG.IZDACI</vt:lpstr>
      <vt:lpstr>Centri-Filmski kolosijek</vt:lpstr>
      <vt:lpstr>Filmski kolosijek-PROG.IZDACI</vt:lpstr>
      <vt:lpstr>Centri-Filmski peron</vt:lpstr>
      <vt:lpstr>Filmski peron-PROG.IZDACI</vt:lpstr>
      <vt:lpstr>Glazbena-Koncerti klasične,...</vt:lpstr>
      <vt:lpstr>Koncerti-PROG.IZDACI</vt:lpstr>
      <vt:lpstr>Filmska-Škola crtanog filma</vt:lpstr>
      <vt:lpstr>ŠCF-PROG.IZDACI</vt:lpstr>
      <vt:lpstr>Filmska-KinoKVART</vt:lpstr>
      <vt:lpstr>KinoKVART-PROG.IZDACI</vt:lpstr>
      <vt:lpstr>Kazališna-Mjesečeve sjene</vt:lpstr>
      <vt:lpstr>Mjesečeve sjene-PROG.IZDACI</vt:lpstr>
      <vt:lpstr>Kazališna-Bit će strašno...</vt:lpstr>
      <vt:lpstr>Bit će strašno-PROG.IZDACI</vt:lpstr>
      <vt:lpstr>Kazališna-Nježni sport</vt:lpstr>
      <vt:lpstr>Nježni sport-PROG.IZDACI</vt:lpstr>
      <vt:lpstr>Kazališna-Reprizni DKD</vt:lpstr>
      <vt:lpstr>Reprizni DKD-PROG.IZDACI</vt:lpstr>
      <vt:lpstr>Kazališna-Noć kazališta 2023</vt:lpstr>
      <vt:lpstr>Noć kazališta-PROG.IZDACI</vt:lpstr>
      <vt:lpstr>Amaterizam-DS subvencionirani</vt:lpstr>
      <vt:lpstr>DS-subvenc.-PROG.IZDACI</vt:lpstr>
      <vt:lpstr>Likovna-Galerija Vladimir Filak</vt:lpstr>
      <vt:lpstr>Galerija VF-PROG.IZDACI</vt:lpstr>
      <vt:lpstr>Likovna-Galerija Kontrast</vt:lpstr>
      <vt:lpstr>Galerija Kontrast-PROG.IZDACI</vt:lpstr>
      <vt:lpstr>Likovna-Fotogalerija Dubrava</vt:lpstr>
      <vt:lpstr>Fotogalerija-PROG.IZDACI</vt:lpstr>
      <vt:lpstr>'Centri-Tamburaški ansambl'!_GoBack</vt:lpstr>
      <vt:lpstr>'Amaterizam-DS subvencionirani'!Podrucje_ispisa</vt:lpstr>
      <vt:lpstr>'Centri-Čarobno dvorište'!Podrucje_ispisa</vt:lpstr>
      <vt:lpstr>'Centri-Dan po dan'!Podrucje_ispisa</vt:lpstr>
      <vt:lpstr>'Centri-Dani Dubrave'!Podrucje_ispisa</vt:lpstr>
      <vt:lpstr>'Centri-Dječji folklor'!Podrucje_ispisa</vt:lpstr>
      <vt:lpstr>'Centri-Dječji zbor'!Podrucje_ispisa</vt:lpstr>
      <vt:lpstr>'Centri-Filmski kolosijek'!Podrucje_ispisa</vt:lpstr>
      <vt:lpstr>'Centri-Filmski peron'!Podrucje_ispisa</vt:lpstr>
      <vt:lpstr>'Centri-Gl.progr.nac.manjine'!Podrucje_ispisa</vt:lpstr>
      <vt:lpstr>'Centri-Glazbena igraonica'!Podrucje_ispisa</vt:lpstr>
      <vt:lpstr>'Centri-Kazalisni fasnik'!Podrucje_ispisa</vt:lpstr>
      <vt:lpstr>'Centri-Kazaliste izvan centra'!Podrucje_ispisa</vt:lpstr>
      <vt:lpstr>'Centri-Kroz usicu igle'!Podrucje_ispisa</vt:lpstr>
      <vt:lpstr>'Centri-Kultura u kvartu'!Podrucje_ispisa</vt:lpstr>
      <vt:lpstr>'Centri-Ljeto u Dubravi'!Podrucje_ispisa</vt:lpstr>
      <vt:lpstr>'Centri-MŠ ilustracije i stripa'!Podrucje_ispisa</vt:lpstr>
      <vt:lpstr>'Centri-MŠPU'!Podrucje_ispisa</vt:lpstr>
      <vt:lpstr>'Centri-Oprostite, ja se odmaram'!Podrucje_ispisa</vt:lpstr>
      <vt:lpstr>'Centri-Petkomedija'!Podrucje_ispisa</vt:lpstr>
      <vt:lpstr>'Centri-Pokreti u javnom prostor'!Podrucje_ispisa</vt:lpstr>
      <vt:lpstr>'Centri-Slušaj ovo-tribine'!Podrucje_ispisa</vt:lpstr>
      <vt:lpstr>'Centri-Srijedom u kazalište'!Podrucje_ispisa</vt:lpstr>
      <vt:lpstr>'Centri-Suvremeno vrijeme'!Podrucje_ispisa</vt:lpstr>
      <vt:lpstr>'Centri-Tamburaški ansambl'!Podrucje_ispisa</vt:lpstr>
      <vt:lpstr>'Centri-Tri koraka do sreće'!Podrucje_ispisa</vt:lpstr>
      <vt:lpstr>'Centri-Umj.stvaralaštvo za TŽD'!Podrucje_ispisa</vt:lpstr>
      <vt:lpstr>'Centri-Uvod u svijet lik.umj.'!Podrucje_ispisa</vt:lpstr>
      <vt:lpstr>'Filmska-KinoKVART'!Podrucje_ispisa</vt:lpstr>
      <vt:lpstr>'Filmska-Škola crtanog filma'!Podrucje_ispisa</vt:lpstr>
      <vt:lpstr>'Glazbena-Koncerti klasične,...'!Podrucje_ispisa</vt:lpstr>
      <vt:lpstr>'Kazališna-Bit će strašno...'!Podrucje_ispisa</vt:lpstr>
      <vt:lpstr>'Kazališna-Mjesečeve sjene'!Podrucje_ispisa</vt:lpstr>
      <vt:lpstr>'Kazališna-Noć kazališta 2023'!Podrucje_ispisa</vt:lpstr>
      <vt:lpstr>'Kazališna-Nježni sport'!Podrucje_ispisa</vt:lpstr>
      <vt:lpstr>'Kazališna-Reprizni DKD'!Podrucje_ispisa</vt:lpstr>
      <vt:lpstr>'Knjižnična-Monografija NSD'!Podrucje_ispisa</vt:lpstr>
      <vt:lpstr>'Likovna-Fotogalerija Dubrava'!Podrucje_ispisa</vt:lpstr>
      <vt:lpstr>'Likovna-Galerija Kontrast'!Podrucje_ispisa</vt:lpstr>
      <vt:lpstr>'Likovna-Galerija Vladimir Filak'!Podrucje_ispisa</vt:lpstr>
      <vt:lpstr>'NSD-sažetak'!Podrucje_ispisa</vt:lpstr>
      <vt:lpstr>'Prigodne kreativne radionice'!Podrucje_ispisa</vt:lpstr>
    </vt:vector>
  </TitlesOfParts>
  <Company>Grad Zagreb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Frano Boban</dc:creator>
  <cp:lastModifiedBy>nsd</cp:lastModifiedBy>
  <cp:lastPrinted>2024-01-08T08:00:27Z</cp:lastPrinted>
  <dcterms:created xsi:type="dcterms:W3CDTF">2023-06-21T12:30:46Z</dcterms:created>
  <dcterms:modified xsi:type="dcterms:W3CDTF">2024-01-18T10:44:10Z</dcterms:modified>
</cp:coreProperties>
</file>